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\doing\python_code\"/>
    </mc:Choice>
  </mc:AlternateContent>
  <bookViews>
    <workbookView xWindow="0" yWindow="0" windowWidth="28800" windowHeight="13410" tabRatio="810" activeTab="1"/>
  </bookViews>
  <sheets>
    <sheet name="说明" sheetId="17" r:id="rId1"/>
    <sheet name="结果数据" sheetId="16" r:id="rId2"/>
    <sheet name="净值数据" sheetId="1" r:id="rId3"/>
    <sheet name="民生银行" sheetId="3" r:id="rId4"/>
    <sheet name="招商银行" sheetId="4" r:id="rId5"/>
    <sheet name="中国船舶" sheetId="5" r:id="rId6"/>
    <sheet name="金证股份" sheetId="6" r:id="rId7"/>
    <sheet name="贵州茅台" sheetId="7" r:id="rId8"/>
    <sheet name="恒生电子" sheetId="8" r:id="rId9"/>
    <sheet name="伊利股份" sheetId="9" r:id="rId10"/>
    <sheet name="招商证券" sheetId="10" r:id="rId11"/>
    <sheet name="国金证券" sheetId="28" r:id="rId12"/>
    <sheet name="中国建筑" sheetId="11" r:id="rId13"/>
    <sheet name="中国重工" sheetId="12" r:id="rId14"/>
    <sheet name="万科A" sheetId="13" r:id="rId15"/>
    <sheet name="东阿阿胶" sheetId="14" r:id="rId16"/>
    <sheet name="格力电器" sheetId="15" r:id="rId17"/>
    <sheet name="保利地产" sheetId="18" r:id="rId18"/>
    <sheet name="上汽集团" sheetId="19" r:id="rId19"/>
    <sheet name="山东黄金" sheetId="20" r:id="rId20"/>
    <sheet name="京投发展" sheetId="21" r:id="rId21"/>
    <sheet name="隧道股份" sheetId="22" r:id="rId22"/>
    <sheet name="美的集团" sheetId="23" r:id="rId23"/>
    <sheet name="泸州老窖" sheetId="24" r:id="rId24"/>
    <sheet name="五粮液" sheetId="25" r:id="rId25"/>
    <sheet name="乐普医疗" sheetId="26" r:id="rId26"/>
    <sheet name="民生银行 (2)" sheetId="27" r:id="rId27"/>
  </sheets>
  <externalReferences>
    <externalReference r:id="rId28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6" l="1"/>
  <c r="E6" i="16"/>
  <c r="E7" i="16"/>
  <c r="E8" i="16"/>
  <c r="E9" i="16"/>
  <c r="E10" i="16"/>
  <c r="E11" i="16"/>
  <c r="E12" i="16"/>
  <c r="E13" i="16"/>
  <c r="E14" i="16"/>
  <c r="E15" i="16"/>
  <c r="E16" i="16"/>
  <c r="E17" i="16"/>
  <c r="E18" i="16"/>
  <c r="E19" i="16"/>
  <c r="E20" i="16"/>
  <c r="E21" i="16"/>
  <c r="E22" i="16"/>
  <c r="E23" i="16"/>
  <c r="E24" i="16"/>
  <c r="E25" i="16"/>
  <c r="E26" i="16"/>
  <c r="E27" i="16"/>
  <c r="E28" i="16"/>
  <c r="E29" i="16"/>
  <c r="E30" i="16"/>
  <c r="E31" i="16"/>
  <c r="E32" i="16"/>
  <c r="E33" i="16"/>
  <c r="E34" i="16"/>
  <c r="E35" i="16"/>
  <c r="E36" i="16"/>
  <c r="E37" i="16"/>
  <c r="E38" i="16"/>
  <c r="E39" i="16"/>
  <c r="E40" i="16"/>
  <c r="E41" i="16"/>
  <c r="E42" i="16"/>
  <c r="E43" i="16"/>
  <c r="E44" i="16"/>
  <c r="E45" i="16"/>
  <c r="E46" i="16"/>
  <c r="E47" i="16"/>
  <c r="E48" i="16"/>
  <c r="E49" i="16"/>
  <c r="E50" i="16"/>
  <c r="E51" i="16"/>
  <c r="E52" i="16"/>
  <c r="E53" i="16"/>
  <c r="E54" i="16"/>
  <c r="E55" i="16"/>
  <c r="E56" i="16"/>
  <c r="E57" i="16"/>
  <c r="E58" i="16"/>
  <c r="E59" i="16"/>
  <c r="E60" i="16"/>
  <c r="E61" i="16"/>
  <c r="E62" i="16"/>
  <c r="E63" i="16"/>
  <c r="E4" i="16"/>
  <c r="E2" i="16"/>
  <c r="E1" i="16"/>
  <c r="B5" i="28"/>
  <c r="B6" i="28"/>
  <c r="B7" i="28"/>
  <c r="B8" i="28"/>
  <c r="B9" i="28"/>
  <c r="B10" i="28"/>
  <c r="B11" i="28"/>
  <c r="B12" i="28"/>
  <c r="E12" i="28" s="1"/>
  <c r="B13" i="28"/>
  <c r="B14" i="28"/>
  <c r="B15" i="28"/>
  <c r="B16" i="28"/>
  <c r="B17" i="28"/>
  <c r="B18" i="28"/>
  <c r="B19" i="28"/>
  <c r="B20" i="28"/>
  <c r="E20" i="28" s="1"/>
  <c r="B21" i="28"/>
  <c r="B22" i="28"/>
  <c r="B23" i="28"/>
  <c r="B24" i="28"/>
  <c r="B25" i="28"/>
  <c r="B26" i="28"/>
  <c r="B27" i="28"/>
  <c r="B28" i="28"/>
  <c r="E28" i="28" s="1"/>
  <c r="B29" i="28"/>
  <c r="B30" i="28"/>
  <c r="B31" i="28"/>
  <c r="B32" i="28"/>
  <c r="E32" i="28" s="1"/>
  <c r="B33" i="28"/>
  <c r="B34" i="28"/>
  <c r="B35" i="28"/>
  <c r="B36" i="28"/>
  <c r="E36" i="28" s="1"/>
  <c r="B37" i="28"/>
  <c r="B38" i="28"/>
  <c r="B39" i="28"/>
  <c r="B40" i="28"/>
  <c r="B41" i="28"/>
  <c r="B42" i="28"/>
  <c r="B43" i="28"/>
  <c r="B44" i="28"/>
  <c r="E44" i="28" s="1"/>
  <c r="B45" i="28"/>
  <c r="B46" i="28"/>
  <c r="B47" i="28"/>
  <c r="B48" i="28"/>
  <c r="B49" i="28"/>
  <c r="B50" i="28"/>
  <c r="B51" i="28"/>
  <c r="B52" i="28"/>
  <c r="E52" i="28" s="1"/>
  <c r="B53" i="28"/>
  <c r="B54" i="28"/>
  <c r="B55" i="28"/>
  <c r="B56" i="28"/>
  <c r="B57" i="28"/>
  <c r="E57" i="28" s="1"/>
  <c r="B58" i="28"/>
  <c r="B59" i="28"/>
  <c r="B60" i="28"/>
  <c r="E60" i="28" s="1"/>
  <c r="B61" i="28"/>
  <c r="B62" i="28"/>
  <c r="B63" i="28"/>
  <c r="E8" i="28"/>
  <c r="E11" i="28"/>
  <c r="E15" i="28"/>
  <c r="E16" i="28"/>
  <c r="E19" i="28"/>
  <c r="E23" i="28"/>
  <c r="E24" i="28"/>
  <c r="E27" i="28"/>
  <c r="E31" i="28"/>
  <c r="E35" i="28"/>
  <c r="E39" i="28"/>
  <c r="E40" i="28"/>
  <c r="E43" i="28"/>
  <c r="E47" i="28"/>
  <c r="E48" i="28"/>
  <c r="E51" i="28"/>
  <c r="E55" i="28"/>
  <c r="E56" i="28"/>
  <c r="E59" i="28"/>
  <c r="E63" i="28"/>
  <c r="B4" i="28"/>
  <c r="A63" i="28"/>
  <c r="E62" i="28"/>
  <c r="A62" i="28"/>
  <c r="E61" i="28"/>
  <c r="A61" i="28"/>
  <c r="A60" i="28"/>
  <c r="A59" i="28"/>
  <c r="E58" i="28"/>
  <c r="A58" i="28"/>
  <c r="A57" i="28"/>
  <c r="A56" i="28"/>
  <c r="A55" i="28"/>
  <c r="E54" i="28"/>
  <c r="A54" i="28"/>
  <c r="E53" i="28"/>
  <c r="A53" i="28"/>
  <c r="A52" i="28"/>
  <c r="A51" i="28"/>
  <c r="E50" i="28"/>
  <c r="A50" i="28"/>
  <c r="E49" i="28"/>
  <c r="A49" i="28"/>
  <c r="A48" i="28"/>
  <c r="A47" i="28"/>
  <c r="E46" i="28"/>
  <c r="A46" i="28"/>
  <c r="E45" i="28"/>
  <c r="A45" i="28"/>
  <c r="A44" i="28"/>
  <c r="A43" i="28"/>
  <c r="E42" i="28"/>
  <c r="A42" i="28"/>
  <c r="E41" i="28"/>
  <c r="A41" i="28"/>
  <c r="A40" i="28"/>
  <c r="A39" i="28"/>
  <c r="E38" i="28"/>
  <c r="A38" i="28"/>
  <c r="E37" i="28"/>
  <c r="A37" i="28"/>
  <c r="A36" i="28"/>
  <c r="A35" i="28"/>
  <c r="E34" i="28"/>
  <c r="A34" i="28"/>
  <c r="E33" i="28"/>
  <c r="A33" i="28"/>
  <c r="A32" i="28"/>
  <c r="A31" i="28"/>
  <c r="E30" i="28"/>
  <c r="A30" i="28"/>
  <c r="E29" i="28"/>
  <c r="A29" i="28"/>
  <c r="A28" i="28"/>
  <c r="A27" i="28"/>
  <c r="E26" i="28"/>
  <c r="A26" i="28"/>
  <c r="E25" i="28"/>
  <c r="A25" i="28"/>
  <c r="A24" i="28"/>
  <c r="A23" i="28"/>
  <c r="E22" i="28"/>
  <c r="A22" i="28"/>
  <c r="E21" i="28"/>
  <c r="A21" i="28"/>
  <c r="A20" i="28"/>
  <c r="A19" i="28"/>
  <c r="E18" i="28"/>
  <c r="A18" i="28"/>
  <c r="E17" i="28"/>
  <c r="A17" i="28"/>
  <c r="A16" i="28"/>
  <c r="A15" i="28"/>
  <c r="E14" i="28"/>
  <c r="A14" i="28"/>
  <c r="E13" i="28"/>
  <c r="A13" i="28"/>
  <c r="A12" i="28"/>
  <c r="A11" i="28"/>
  <c r="E10" i="28"/>
  <c r="A10" i="28"/>
  <c r="E9" i="28"/>
  <c r="A9" i="28"/>
  <c r="A8" i="28"/>
  <c r="E7" i="28"/>
  <c r="A7" i="28"/>
  <c r="E6" i="28"/>
  <c r="A6" i="28"/>
  <c r="E5" i="28"/>
  <c r="A5" i="28"/>
  <c r="E4" i="28"/>
  <c r="F4" i="28" s="1"/>
  <c r="G4" i="28" s="1"/>
  <c r="D4" i="28"/>
  <c r="A4" i="28"/>
  <c r="A3" i="28"/>
  <c r="K4" i="28" l="1"/>
  <c r="O4" i="28"/>
  <c r="P4" i="28" s="1"/>
  <c r="C63" i="27"/>
  <c r="F63" i="27" s="1"/>
  <c r="B63" i="27"/>
  <c r="C62" i="27"/>
  <c r="F62" i="27" s="1"/>
  <c r="B62" i="27"/>
  <c r="C61" i="27"/>
  <c r="F61" i="27" s="1"/>
  <c r="B61" i="27"/>
  <c r="F60" i="27"/>
  <c r="C60" i="27"/>
  <c r="B60" i="27"/>
  <c r="C59" i="27"/>
  <c r="F59" i="27" s="1"/>
  <c r="B59" i="27"/>
  <c r="C58" i="27"/>
  <c r="F58" i="27" s="1"/>
  <c r="B58" i="27"/>
  <c r="C57" i="27"/>
  <c r="F57" i="27" s="1"/>
  <c r="B57" i="27"/>
  <c r="C56" i="27"/>
  <c r="F56" i="27" s="1"/>
  <c r="B56" i="27"/>
  <c r="C55" i="27"/>
  <c r="F55" i="27" s="1"/>
  <c r="B55" i="27"/>
  <c r="C54" i="27"/>
  <c r="F54" i="27" s="1"/>
  <c r="B54" i="27"/>
  <c r="C53" i="27"/>
  <c r="F53" i="27" s="1"/>
  <c r="B53" i="27"/>
  <c r="C52" i="27"/>
  <c r="F52" i="27" s="1"/>
  <c r="B52" i="27"/>
  <c r="C51" i="27"/>
  <c r="F51" i="27" s="1"/>
  <c r="B51" i="27"/>
  <c r="C50" i="27"/>
  <c r="F50" i="27" s="1"/>
  <c r="B50" i="27"/>
  <c r="C49" i="27"/>
  <c r="F49" i="27" s="1"/>
  <c r="B49" i="27"/>
  <c r="C48" i="27"/>
  <c r="F48" i="27" s="1"/>
  <c r="B48" i="27"/>
  <c r="C47" i="27"/>
  <c r="F47" i="27" s="1"/>
  <c r="B47" i="27"/>
  <c r="C46" i="27"/>
  <c r="F46" i="27" s="1"/>
  <c r="B46" i="27"/>
  <c r="C45" i="27"/>
  <c r="F45" i="27" s="1"/>
  <c r="B45" i="27"/>
  <c r="C44" i="27"/>
  <c r="F44" i="27" s="1"/>
  <c r="B44" i="27"/>
  <c r="C43" i="27"/>
  <c r="F43" i="27" s="1"/>
  <c r="B43" i="27"/>
  <c r="C42" i="27"/>
  <c r="F42" i="27" s="1"/>
  <c r="B42" i="27"/>
  <c r="C41" i="27"/>
  <c r="F41" i="27" s="1"/>
  <c r="B41" i="27"/>
  <c r="C40" i="27"/>
  <c r="F40" i="27" s="1"/>
  <c r="B40" i="27"/>
  <c r="C39" i="27"/>
  <c r="F39" i="27" s="1"/>
  <c r="B39" i="27"/>
  <c r="C38" i="27"/>
  <c r="F38" i="27" s="1"/>
  <c r="B38" i="27"/>
  <c r="C37" i="27"/>
  <c r="F37" i="27" s="1"/>
  <c r="B37" i="27"/>
  <c r="C36" i="27"/>
  <c r="F36" i="27" s="1"/>
  <c r="B36" i="27"/>
  <c r="F35" i="27"/>
  <c r="C35" i="27"/>
  <c r="B35" i="27"/>
  <c r="C34" i="27"/>
  <c r="F34" i="27" s="1"/>
  <c r="B34" i="27"/>
  <c r="C33" i="27"/>
  <c r="F33" i="27" s="1"/>
  <c r="B33" i="27"/>
  <c r="F32" i="27"/>
  <c r="C32" i="27"/>
  <c r="B32" i="27"/>
  <c r="C31" i="27"/>
  <c r="F31" i="27" s="1"/>
  <c r="B31" i="27"/>
  <c r="C30" i="27"/>
  <c r="F30" i="27" s="1"/>
  <c r="B30" i="27"/>
  <c r="C29" i="27"/>
  <c r="F29" i="27" s="1"/>
  <c r="B29" i="27"/>
  <c r="C28" i="27"/>
  <c r="F28" i="27" s="1"/>
  <c r="B28" i="27"/>
  <c r="C27" i="27"/>
  <c r="F27" i="27" s="1"/>
  <c r="B27" i="27"/>
  <c r="C26" i="27"/>
  <c r="F26" i="27" s="1"/>
  <c r="B26" i="27"/>
  <c r="C25" i="27"/>
  <c r="F25" i="27" s="1"/>
  <c r="B25" i="27"/>
  <c r="F24" i="27"/>
  <c r="C24" i="27"/>
  <c r="B24" i="27"/>
  <c r="C23" i="27"/>
  <c r="F23" i="27" s="1"/>
  <c r="B23" i="27"/>
  <c r="C22" i="27"/>
  <c r="F22" i="27" s="1"/>
  <c r="B22" i="27"/>
  <c r="C21" i="27"/>
  <c r="F21" i="27" s="1"/>
  <c r="B21" i="27"/>
  <c r="C20" i="27"/>
  <c r="F20" i="27" s="1"/>
  <c r="B20" i="27"/>
  <c r="C19" i="27"/>
  <c r="F19" i="27" s="1"/>
  <c r="B19" i="27"/>
  <c r="C18" i="27"/>
  <c r="F18" i="27" s="1"/>
  <c r="B18" i="27"/>
  <c r="C17" i="27"/>
  <c r="F17" i="27" s="1"/>
  <c r="B17" i="27"/>
  <c r="C16" i="27"/>
  <c r="F16" i="27" s="1"/>
  <c r="B16" i="27"/>
  <c r="C15" i="27"/>
  <c r="F15" i="27" s="1"/>
  <c r="B15" i="27"/>
  <c r="C14" i="27"/>
  <c r="F14" i="27" s="1"/>
  <c r="B14" i="27"/>
  <c r="C13" i="27"/>
  <c r="F13" i="27" s="1"/>
  <c r="B13" i="27"/>
  <c r="C12" i="27"/>
  <c r="F12" i="27" s="1"/>
  <c r="B12" i="27"/>
  <c r="C11" i="27"/>
  <c r="F11" i="27" s="1"/>
  <c r="B11" i="27"/>
  <c r="C10" i="27"/>
  <c r="F10" i="27" s="1"/>
  <c r="B10" i="27"/>
  <c r="C9" i="27"/>
  <c r="F9" i="27" s="1"/>
  <c r="B9" i="27"/>
  <c r="C8" i="27"/>
  <c r="F8" i="27" s="1"/>
  <c r="B8" i="27"/>
  <c r="C7" i="27"/>
  <c r="F7" i="27" s="1"/>
  <c r="B7" i="27"/>
  <c r="C6" i="27"/>
  <c r="F6" i="27" s="1"/>
  <c r="B6" i="27"/>
  <c r="C5" i="27"/>
  <c r="F5" i="27" s="1"/>
  <c r="B5" i="27"/>
  <c r="E4" i="27"/>
  <c r="C4" i="27"/>
  <c r="F4" i="27" s="1"/>
  <c r="G4" i="27" s="1"/>
  <c r="H4" i="27" s="1"/>
  <c r="B4" i="27"/>
  <c r="C3" i="27"/>
  <c r="B3" i="27"/>
  <c r="D4" i="26"/>
  <c r="D4" i="25"/>
  <c r="D4" i="24"/>
  <c r="D4" i="22"/>
  <c r="D4" i="21"/>
  <c r="D4" i="20"/>
  <c r="D4" i="19"/>
  <c r="D4" i="18"/>
  <c r="D4" i="15"/>
  <c r="D4" i="14"/>
  <c r="D4" i="13"/>
  <c r="D4" i="12"/>
  <c r="D4" i="11"/>
  <c r="D4" i="10"/>
  <c r="D4" i="9"/>
  <c r="D4" i="8"/>
  <c r="D4" i="7"/>
  <c r="D4" i="6"/>
  <c r="D4" i="5"/>
  <c r="A1" i="1"/>
  <c r="J4" i="28" l="1"/>
  <c r="F5" i="28" s="1"/>
  <c r="G5" i="28" s="1"/>
  <c r="H4" i="28"/>
  <c r="I4" i="28"/>
  <c r="D5" i="28" s="1"/>
  <c r="L4" i="27"/>
  <c r="P4" i="27"/>
  <c r="Q4" i="27" s="1"/>
  <c r="D4" i="4"/>
  <c r="L4" i="28" l="1"/>
  <c r="O5" i="28"/>
  <c r="P5" i="28" s="1"/>
  <c r="K5" i="28"/>
  <c r="J4" i="27"/>
  <c r="E5" i="27" s="1"/>
  <c r="I4" i="27"/>
  <c r="M4" i="27" s="1"/>
  <c r="K4" i="27"/>
  <c r="G5" i="27" s="1"/>
  <c r="H5" i="27" s="1"/>
  <c r="B5" i="26"/>
  <c r="E5" i="26" s="1"/>
  <c r="B6" i="26"/>
  <c r="E6" i="26" s="1"/>
  <c r="B7" i="26"/>
  <c r="E7" i="26" s="1"/>
  <c r="B8" i="26"/>
  <c r="E8" i="26" s="1"/>
  <c r="B9" i="26"/>
  <c r="E9" i="26" s="1"/>
  <c r="B10" i="26"/>
  <c r="E10" i="26" s="1"/>
  <c r="B11" i="26"/>
  <c r="E11" i="26" s="1"/>
  <c r="B12" i="26"/>
  <c r="E12" i="26" s="1"/>
  <c r="B13" i="26"/>
  <c r="E13" i="26" s="1"/>
  <c r="B14" i="26"/>
  <c r="E14" i="26" s="1"/>
  <c r="B15" i="26"/>
  <c r="E15" i="26" s="1"/>
  <c r="B16" i="26"/>
  <c r="E16" i="26" s="1"/>
  <c r="B17" i="26"/>
  <c r="E17" i="26" s="1"/>
  <c r="B18" i="26"/>
  <c r="E18" i="26" s="1"/>
  <c r="B19" i="26"/>
  <c r="E19" i="26" s="1"/>
  <c r="B20" i="26"/>
  <c r="E20" i="26" s="1"/>
  <c r="B21" i="26"/>
  <c r="E21" i="26" s="1"/>
  <c r="B22" i="26"/>
  <c r="E22" i="26" s="1"/>
  <c r="B23" i="26"/>
  <c r="E23" i="26" s="1"/>
  <c r="B24" i="26"/>
  <c r="E24" i="26" s="1"/>
  <c r="B25" i="26"/>
  <c r="E25" i="26" s="1"/>
  <c r="B26" i="26"/>
  <c r="E26" i="26" s="1"/>
  <c r="B27" i="26"/>
  <c r="E27" i="26" s="1"/>
  <c r="B28" i="26"/>
  <c r="E28" i="26" s="1"/>
  <c r="B29" i="26"/>
  <c r="E29" i="26" s="1"/>
  <c r="B30" i="26"/>
  <c r="E30" i="26" s="1"/>
  <c r="B31" i="26"/>
  <c r="E31" i="26" s="1"/>
  <c r="B32" i="26"/>
  <c r="E32" i="26" s="1"/>
  <c r="B33" i="26"/>
  <c r="E33" i="26" s="1"/>
  <c r="B34" i="26"/>
  <c r="E34" i="26" s="1"/>
  <c r="B35" i="26"/>
  <c r="E35" i="26" s="1"/>
  <c r="B36" i="26"/>
  <c r="E36" i="26" s="1"/>
  <c r="B37" i="26"/>
  <c r="E37" i="26" s="1"/>
  <c r="B38" i="26"/>
  <c r="E38" i="26" s="1"/>
  <c r="B39" i="26"/>
  <c r="E39" i="26" s="1"/>
  <c r="B40" i="26"/>
  <c r="E40" i="26" s="1"/>
  <c r="B41" i="26"/>
  <c r="E41" i="26" s="1"/>
  <c r="B42" i="26"/>
  <c r="E42" i="26" s="1"/>
  <c r="B43" i="26"/>
  <c r="E43" i="26" s="1"/>
  <c r="B44" i="26"/>
  <c r="E44" i="26" s="1"/>
  <c r="B45" i="26"/>
  <c r="E45" i="26" s="1"/>
  <c r="B46" i="26"/>
  <c r="E46" i="26" s="1"/>
  <c r="B47" i="26"/>
  <c r="E47" i="26" s="1"/>
  <c r="B48" i="26"/>
  <c r="E48" i="26" s="1"/>
  <c r="B49" i="26"/>
  <c r="E49" i="26" s="1"/>
  <c r="B50" i="26"/>
  <c r="E50" i="26" s="1"/>
  <c r="B51" i="26"/>
  <c r="E51" i="26" s="1"/>
  <c r="B52" i="26"/>
  <c r="E52" i="26" s="1"/>
  <c r="B53" i="26"/>
  <c r="E53" i="26" s="1"/>
  <c r="B54" i="26"/>
  <c r="E54" i="26" s="1"/>
  <c r="B55" i="26"/>
  <c r="E55" i="26" s="1"/>
  <c r="B56" i="26"/>
  <c r="E56" i="26" s="1"/>
  <c r="B57" i="26"/>
  <c r="E57" i="26" s="1"/>
  <c r="B58" i="26"/>
  <c r="E58" i="26" s="1"/>
  <c r="B59" i="26"/>
  <c r="E59" i="26" s="1"/>
  <c r="B60" i="26"/>
  <c r="E60" i="26" s="1"/>
  <c r="B61" i="26"/>
  <c r="E61" i="26" s="1"/>
  <c r="B62" i="26"/>
  <c r="E62" i="26" s="1"/>
  <c r="B63" i="26"/>
  <c r="E63" i="26" s="1"/>
  <c r="B4" i="26"/>
  <c r="E4" i="26" s="1"/>
  <c r="F4" i="26" s="1"/>
  <c r="G4" i="26" s="1"/>
  <c r="B5" i="25"/>
  <c r="E5" i="25" s="1"/>
  <c r="B6" i="25"/>
  <c r="E6" i="25" s="1"/>
  <c r="B7" i="25"/>
  <c r="E7" i="25" s="1"/>
  <c r="B8" i="25"/>
  <c r="E8" i="25" s="1"/>
  <c r="B9" i="25"/>
  <c r="E9" i="25" s="1"/>
  <c r="B10" i="25"/>
  <c r="E10" i="25" s="1"/>
  <c r="B11" i="25"/>
  <c r="E11" i="25" s="1"/>
  <c r="B12" i="25"/>
  <c r="E12" i="25" s="1"/>
  <c r="B13" i="25"/>
  <c r="E13" i="25" s="1"/>
  <c r="B14" i="25"/>
  <c r="E14" i="25" s="1"/>
  <c r="B15" i="25"/>
  <c r="E15" i="25" s="1"/>
  <c r="B16" i="25"/>
  <c r="E16" i="25" s="1"/>
  <c r="B17" i="25"/>
  <c r="E17" i="25" s="1"/>
  <c r="B18" i="25"/>
  <c r="E18" i="25" s="1"/>
  <c r="B19" i="25"/>
  <c r="E19" i="25" s="1"/>
  <c r="B20" i="25"/>
  <c r="E20" i="25" s="1"/>
  <c r="B21" i="25"/>
  <c r="E21" i="25" s="1"/>
  <c r="B22" i="25"/>
  <c r="E22" i="25" s="1"/>
  <c r="B23" i="25"/>
  <c r="E23" i="25" s="1"/>
  <c r="B24" i="25"/>
  <c r="E24" i="25" s="1"/>
  <c r="B25" i="25"/>
  <c r="E25" i="25" s="1"/>
  <c r="B26" i="25"/>
  <c r="E26" i="25" s="1"/>
  <c r="B27" i="25"/>
  <c r="E27" i="25" s="1"/>
  <c r="B28" i="25"/>
  <c r="E28" i="25" s="1"/>
  <c r="B29" i="25"/>
  <c r="E29" i="25" s="1"/>
  <c r="B30" i="25"/>
  <c r="E30" i="25" s="1"/>
  <c r="B31" i="25"/>
  <c r="E31" i="25" s="1"/>
  <c r="B32" i="25"/>
  <c r="E32" i="25" s="1"/>
  <c r="B33" i="25"/>
  <c r="E33" i="25" s="1"/>
  <c r="B34" i="25"/>
  <c r="E34" i="25" s="1"/>
  <c r="B35" i="25"/>
  <c r="E35" i="25" s="1"/>
  <c r="B36" i="25"/>
  <c r="E36" i="25" s="1"/>
  <c r="B37" i="25"/>
  <c r="E37" i="25" s="1"/>
  <c r="B38" i="25"/>
  <c r="E38" i="25" s="1"/>
  <c r="B39" i="25"/>
  <c r="E39" i="25" s="1"/>
  <c r="B40" i="25"/>
  <c r="E40" i="25" s="1"/>
  <c r="B41" i="25"/>
  <c r="E41" i="25" s="1"/>
  <c r="B42" i="25"/>
  <c r="E42" i="25" s="1"/>
  <c r="B43" i="25"/>
  <c r="E43" i="25" s="1"/>
  <c r="B44" i="25"/>
  <c r="E44" i="25" s="1"/>
  <c r="B45" i="25"/>
  <c r="E45" i="25" s="1"/>
  <c r="B46" i="25"/>
  <c r="E46" i="25" s="1"/>
  <c r="B47" i="25"/>
  <c r="E47" i="25" s="1"/>
  <c r="B48" i="25"/>
  <c r="E48" i="25" s="1"/>
  <c r="B49" i="25"/>
  <c r="E49" i="25" s="1"/>
  <c r="B50" i="25"/>
  <c r="E50" i="25" s="1"/>
  <c r="B51" i="25"/>
  <c r="E51" i="25" s="1"/>
  <c r="B52" i="25"/>
  <c r="E52" i="25" s="1"/>
  <c r="B53" i="25"/>
  <c r="E53" i="25" s="1"/>
  <c r="B54" i="25"/>
  <c r="E54" i="25" s="1"/>
  <c r="B55" i="25"/>
  <c r="E55" i="25" s="1"/>
  <c r="B56" i="25"/>
  <c r="E56" i="25" s="1"/>
  <c r="B57" i="25"/>
  <c r="E57" i="25" s="1"/>
  <c r="B58" i="25"/>
  <c r="E58" i="25" s="1"/>
  <c r="B59" i="25"/>
  <c r="E59" i="25" s="1"/>
  <c r="B60" i="25"/>
  <c r="E60" i="25" s="1"/>
  <c r="B61" i="25"/>
  <c r="E61" i="25" s="1"/>
  <c r="B62" i="25"/>
  <c r="E62" i="25" s="1"/>
  <c r="B63" i="25"/>
  <c r="E63" i="25" s="1"/>
  <c r="B4" i="25"/>
  <c r="E4" i="25" s="1"/>
  <c r="F4" i="25" s="1"/>
  <c r="G4" i="25" s="1"/>
  <c r="B5" i="24"/>
  <c r="E5" i="24" s="1"/>
  <c r="B6" i="24"/>
  <c r="E6" i="24" s="1"/>
  <c r="B7" i="24"/>
  <c r="E7" i="24" s="1"/>
  <c r="B8" i="24"/>
  <c r="E8" i="24" s="1"/>
  <c r="B9" i="24"/>
  <c r="E9" i="24" s="1"/>
  <c r="B10" i="24"/>
  <c r="E10" i="24" s="1"/>
  <c r="B11" i="24"/>
  <c r="E11" i="24" s="1"/>
  <c r="B12" i="24"/>
  <c r="E12" i="24" s="1"/>
  <c r="B13" i="24"/>
  <c r="E13" i="24" s="1"/>
  <c r="B14" i="24"/>
  <c r="E14" i="24" s="1"/>
  <c r="B15" i="24"/>
  <c r="E15" i="24" s="1"/>
  <c r="B16" i="24"/>
  <c r="E16" i="24" s="1"/>
  <c r="B17" i="24"/>
  <c r="E17" i="24" s="1"/>
  <c r="B18" i="24"/>
  <c r="E18" i="24" s="1"/>
  <c r="B19" i="24"/>
  <c r="E19" i="24" s="1"/>
  <c r="B20" i="24"/>
  <c r="E20" i="24" s="1"/>
  <c r="B21" i="24"/>
  <c r="E21" i="24" s="1"/>
  <c r="B22" i="24"/>
  <c r="E22" i="24" s="1"/>
  <c r="B23" i="24"/>
  <c r="E23" i="24" s="1"/>
  <c r="B24" i="24"/>
  <c r="E24" i="24" s="1"/>
  <c r="B25" i="24"/>
  <c r="E25" i="24" s="1"/>
  <c r="B26" i="24"/>
  <c r="E26" i="24" s="1"/>
  <c r="B27" i="24"/>
  <c r="E27" i="24" s="1"/>
  <c r="B28" i="24"/>
  <c r="E28" i="24" s="1"/>
  <c r="B29" i="24"/>
  <c r="E29" i="24" s="1"/>
  <c r="B30" i="24"/>
  <c r="E30" i="24" s="1"/>
  <c r="B31" i="24"/>
  <c r="E31" i="24" s="1"/>
  <c r="B32" i="24"/>
  <c r="E32" i="24" s="1"/>
  <c r="B33" i="24"/>
  <c r="E33" i="24" s="1"/>
  <c r="B34" i="24"/>
  <c r="E34" i="24" s="1"/>
  <c r="B35" i="24"/>
  <c r="E35" i="24" s="1"/>
  <c r="B36" i="24"/>
  <c r="E36" i="24" s="1"/>
  <c r="B37" i="24"/>
  <c r="E37" i="24" s="1"/>
  <c r="B38" i="24"/>
  <c r="E38" i="24" s="1"/>
  <c r="B39" i="24"/>
  <c r="E39" i="24" s="1"/>
  <c r="B40" i="24"/>
  <c r="E40" i="24" s="1"/>
  <c r="B41" i="24"/>
  <c r="E41" i="24" s="1"/>
  <c r="B42" i="24"/>
  <c r="E42" i="24" s="1"/>
  <c r="B43" i="24"/>
  <c r="E43" i="24" s="1"/>
  <c r="B44" i="24"/>
  <c r="E44" i="24" s="1"/>
  <c r="B45" i="24"/>
  <c r="E45" i="24" s="1"/>
  <c r="B46" i="24"/>
  <c r="E46" i="24" s="1"/>
  <c r="B47" i="24"/>
  <c r="E47" i="24" s="1"/>
  <c r="B48" i="24"/>
  <c r="E48" i="24" s="1"/>
  <c r="B49" i="24"/>
  <c r="E49" i="24" s="1"/>
  <c r="B50" i="24"/>
  <c r="E50" i="24" s="1"/>
  <c r="B51" i="24"/>
  <c r="E51" i="24" s="1"/>
  <c r="B52" i="24"/>
  <c r="E52" i="24" s="1"/>
  <c r="B53" i="24"/>
  <c r="E53" i="24" s="1"/>
  <c r="B54" i="24"/>
  <c r="E54" i="24" s="1"/>
  <c r="B55" i="24"/>
  <c r="E55" i="24" s="1"/>
  <c r="B56" i="24"/>
  <c r="E56" i="24" s="1"/>
  <c r="B57" i="24"/>
  <c r="E57" i="24" s="1"/>
  <c r="B58" i="24"/>
  <c r="E58" i="24" s="1"/>
  <c r="B59" i="24"/>
  <c r="E59" i="24" s="1"/>
  <c r="B60" i="24"/>
  <c r="E60" i="24" s="1"/>
  <c r="B61" i="24"/>
  <c r="E61" i="24" s="1"/>
  <c r="B62" i="24"/>
  <c r="E62" i="24" s="1"/>
  <c r="B63" i="24"/>
  <c r="E63" i="24" s="1"/>
  <c r="B4" i="24"/>
  <c r="E4" i="24" s="1"/>
  <c r="F4" i="24" s="1"/>
  <c r="G4" i="24" s="1"/>
  <c r="B24" i="23"/>
  <c r="E24" i="23" s="1"/>
  <c r="B25" i="23"/>
  <c r="E25" i="23" s="1"/>
  <c r="B26" i="23"/>
  <c r="E26" i="23" s="1"/>
  <c r="B27" i="23"/>
  <c r="E27" i="23" s="1"/>
  <c r="B28" i="23"/>
  <c r="E28" i="23" s="1"/>
  <c r="B29" i="23"/>
  <c r="E29" i="23" s="1"/>
  <c r="B30" i="23"/>
  <c r="E30" i="23" s="1"/>
  <c r="B31" i="23"/>
  <c r="E31" i="23" s="1"/>
  <c r="B32" i="23"/>
  <c r="E32" i="23" s="1"/>
  <c r="B33" i="23"/>
  <c r="E33" i="23" s="1"/>
  <c r="B34" i="23"/>
  <c r="E34" i="23" s="1"/>
  <c r="B35" i="23"/>
  <c r="E35" i="23" s="1"/>
  <c r="B36" i="23"/>
  <c r="E36" i="23" s="1"/>
  <c r="B37" i="23"/>
  <c r="E37" i="23" s="1"/>
  <c r="B38" i="23"/>
  <c r="E38" i="23" s="1"/>
  <c r="B39" i="23"/>
  <c r="E39" i="23" s="1"/>
  <c r="B40" i="23"/>
  <c r="E40" i="23" s="1"/>
  <c r="B41" i="23"/>
  <c r="E41" i="23" s="1"/>
  <c r="B42" i="23"/>
  <c r="E42" i="23" s="1"/>
  <c r="B43" i="23"/>
  <c r="E43" i="23" s="1"/>
  <c r="B44" i="23"/>
  <c r="E44" i="23" s="1"/>
  <c r="B45" i="23"/>
  <c r="E45" i="23" s="1"/>
  <c r="B46" i="23"/>
  <c r="E46" i="23" s="1"/>
  <c r="B47" i="23"/>
  <c r="E47" i="23" s="1"/>
  <c r="B48" i="23"/>
  <c r="E48" i="23" s="1"/>
  <c r="B49" i="23"/>
  <c r="E49" i="23" s="1"/>
  <c r="B50" i="23"/>
  <c r="E50" i="23" s="1"/>
  <c r="B51" i="23"/>
  <c r="E51" i="23" s="1"/>
  <c r="B52" i="23"/>
  <c r="E52" i="23" s="1"/>
  <c r="B53" i="23"/>
  <c r="E53" i="23" s="1"/>
  <c r="B54" i="23"/>
  <c r="E54" i="23" s="1"/>
  <c r="B55" i="23"/>
  <c r="E55" i="23" s="1"/>
  <c r="B56" i="23"/>
  <c r="E56" i="23" s="1"/>
  <c r="B57" i="23"/>
  <c r="E57" i="23" s="1"/>
  <c r="B58" i="23"/>
  <c r="E58" i="23" s="1"/>
  <c r="B59" i="23"/>
  <c r="E59" i="23" s="1"/>
  <c r="B60" i="23"/>
  <c r="E60" i="23" s="1"/>
  <c r="B61" i="23"/>
  <c r="E61" i="23" s="1"/>
  <c r="B62" i="23"/>
  <c r="E62" i="23" s="1"/>
  <c r="B63" i="23"/>
  <c r="E63" i="23" s="1"/>
  <c r="B5" i="22"/>
  <c r="E5" i="22" s="1"/>
  <c r="B6" i="22"/>
  <c r="E6" i="22" s="1"/>
  <c r="B7" i="22"/>
  <c r="E7" i="22" s="1"/>
  <c r="B8" i="22"/>
  <c r="E8" i="22" s="1"/>
  <c r="B9" i="22"/>
  <c r="E9" i="22" s="1"/>
  <c r="B10" i="22"/>
  <c r="E10" i="22" s="1"/>
  <c r="B11" i="22"/>
  <c r="E11" i="22" s="1"/>
  <c r="B12" i="22"/>
  <c r="E12" i="22" s="1"/>
  <c r="B13" i="22"/>
  <c r="E13" i="22" s="1"/>
  <c r="B14" i="22"/>
  <c r="E14" i="22" s="1"/>
  <c r="B15" i="22"/>
  <c r="E15" i="22" s="1"/>
  <c r="B16" i="22"/>
  <c r="E16" i="22" s="1"/>
  <c r="B17" i="22"/>
  <c r="E17" i="22" s="1"/>
  <c r="B18" i="22"/>
  <c r="E18" i="22" s="1"/>
  <c r="B19" i="22"/>
  <c r="E19" i="22" s="1"/>
  <c r="B20" i="22"/>
  <c r="E20" i="22" s="1"/>
  <c r="B21" i="22"/>
  <c r="E21" i="22" s="1"/>
  <c r="B22" i="22"/>
  <c r="E22" i="22" s="1"/>
  <c r="B23" i="22"/>
  <c r="E23" i="22" s="1"/>
  <c r="B24" i="22"/>
  <c r="E24" i="22" s="1"/>
  <c r="B25" i="22"/>
  <c r="E25" i="22" s="1"/>
  <c r="B26" i="22"/>
  <c r="E26" i="22" s="1"/>
  <c r="B27" i="22"/>
  <c r="E27" i="22" s="1"/>
  <c r="B28" i="22"/>
  <c r="E28" i="22" s="1"/>
  <c r="B29" i="22"/>
  <c r="E29" i="22" s="1"/>
  <c r="B30" i="22"/>
  <c r="E30" i="22" s="1"/>
  <c r="B31" i="22"/>
  <c r="E31" i="22" s="1"/>
  <c r="B32" i="22"/>
  <c r="E32" i="22" s="1"/>
  <c r="B33" i="22"/>
  <c r="E33" i="22" s="1"/>
  <c r="B34" i="22"/>
  <c r="E34" i="22" s="1"/>
  <c r="B35" i="22"/>
  <c r="E35" i="22" s="1"/>
  <c r="B36" i="22"/>
  <c r="E36" i="22" s="1"/>
  <c r="B37" i="22"/>
  <c r="E37" i="22" s="1"/>
  <c r="B38" i="22"/>
  <c r="E38" i="22" s="1"/>
  <c r="B39" i="22"/>
  <c r="E39" i="22" s="1"/>
  <c r="B40" i="22"/>
  <c r="E40" i="22" s="1"/>
  <c r="B41" i="22"/>
  <c r="E41" i="22" s="1"/>
  <c r="B42" i="22"/>
  <c r="E42" i="22" s="1"/>
  <c r="B43" i="22"/>
  <c r="E43" i="22" s="1"/>
  <c r="B44" i="22"/>
  <c r="E44" i="22" s="1"/>
  <c r="B45" i="22"/>
  <c r="E45" i="22" s="1"/>
  <c r="B46" i="22"/>
  <c r="E46" i="22" s="1"/>
  <c r="B47" i="22"/>
  <c r="E47" i="22" s="1"/>
  <c r="B48" i="22"/>
  <c r="E48" i="22" s="1"/>
  <c r="B49" i="22"/>
  <c r="E49" i="22" s="1"/>
  <c r="B50" i="22"/>
  <c r="E50" i="22" s="1"/>
  <c r="B51" i="22"/>
  <c r="E51" i="22" s="1"/>
  <c r="B52" i="22"/>
  <c r="E52" i="22" s="1"/>
  <c r="B53" i="22"/>
  <c r="E53" i="22" s="1"/>
  <c r="B54" i="22"/>
  <c r="E54" i="22" s="1"/>
  <c r="B55" i="22"/>
  <c r="E55" i="22" s="1"/>
  <c r="B56" i="22"/>
  <c r="E56" i="22" s="1"/>
  <c r="B57" i="22"/>
  <c r="E57" i="22" s="1"/>
  <c r="B58" i="22"/>
  <c r="E58" i="22" s="1"/>
  <c r="B59" i="22"/>
  <c r="E59" i="22" s="1"/>
  <c r="B60" i="22"/>
  <c r="E60" i="22" s="1"/>
  <c r="B61" i="22"/>
  <c r="E61" i="22" s="1"/>
  <c r="B62" i="22"/>
  <c r="E62" i="22" s="1"/>
  <c r="B63" i="22"/>
  <c r="E63" i="22" s="1"/>
  <c r="B4" i="22"/>
  <c r="E4" i="22" s="1"/>
  <c r="F4" i="22" s="1"/>
  <c r="G4" i="22" s="1"/>
  <c r="B5" i="21"/>
  <c r="E5" i="21" s="1"/>
  <c r="B6" i="21"/>
  <c r="E6" i="21" s="1"/>
  <c r="B7" i="21"/>
  <c r="E7" i="21" s="1"/>
  <c r="B8" i="21"/>
  <c r="E8" i="21" s="1"/>
  <c r="B9" i="21"/>
  <c r="E9" i="21" s="1"/>
  <c r="B10" i="21"/>
  <c r="E10" i="21" s="1"/>
  <c r="B11" i="21"/>
  <c r="E11" i="21" s="1"/>
  <c r="B12" i="21"/>
  <c r="E12" i="21" s="1"/>
  <c r="B13" i="21"/>
  <c r="E13" i="21" s="1"/>
  <c r="B14" i="21"/>
  <c r="E14" i="21" s="1"/>
  <c r="B15" i="21"/>
  <c r="E15" i="21" s="1"/>
  <c r="B16" i="21"/>
  <c r="E16" i="21" s="1"/>
  <c r="B17" i="21"/>
  <c r="E17" i="21" s="1"/>
  <c r="B18" i="21"/>
  <c r="E18" i="21" s="1"/>
  <c r="B19" i="21"/>
  <c r="E19" i="21" s="1"/>
  <c r="B20" i="21"/>
  <c r="E20" i="21" s="1"/>
  <c r="B21" i="21"/>
  <c r="E21" i="21" s="1"/>
  <c r="B22" i="21"/>
  <c r="E22" i="21" s="1"/>
  <c r="B23" i="21"/>
  <c r="E23" i="21" s="1"/>
  <c r="B24" i="21"/>
  <c r="E24" i="21" s="1"/>
  <c r="B25" i="21"/>
  <c r="E25" i="21" s="1"/>
  <c r="B26" i="21"/>
  <c r="E26" i="21" s="1"/>
  <c r="B27" i="21"/>
  <c r="E27" i="21" s="1"/>
  <c r="B28" i="21"/>
  <c r="E28" i="21" s="1"/>
  <c r="B29" i="21"/>
  <c r="E29" i="21" s="1"/>
  <c r="B30" i="21"/>
  <c r="E30" i="21" s="1"/>
  <c r="B31" i="21"/>
  <c r="E31" i="21" s="1"/>
  <c r="B32" i="21"/>
  <c r="E32" i="21" s="1"/>
  <c r="B33" i="21"/>
  <c r="E33" i="21" s="1"/>
  <c r="B34" i="21"/>
  <c r="E34" i="21" s="1"/>
  <c r="B35" i="21"/>
  <c r="E35" i="21" s="1"/>
  <c r="B36" i="21"/>
  <c r="E36" i="21" s="1"/>
  <c r="B37" i="21"/>
  <c r="E37" i="21" s="1"/>
  <c r="B38" i="21"/>
  <c r="E38" i="21" s="1"/>
  <c r="B39" i="21"/>
  <c r="E39" i="21" s="1"/>
  <c r="B40" i="21"/>
  <c r="E40" i="21" s="1"/>
  <c r="B41" i="21"/>
  <c r="E41" i="21" s="1"/>
  <c r="B42" i="21"/>
  <c r="E42" i="21" s="1"/>
  <c r="B43" i="21"/>
  <c r="E43" i="21" s="1"/>
  <c r="B44" i="21"/>
  <c r="E44" i="21" s="1"/>
  <c r="B45" i="21"/>
  <c r="E45" i="21" s="1"/>
  <c r="B46" i="21"/>
  <c r="E46" i="21" s="1"/>
  <c r="B47" i="21"/>
  <c r="E47" i="21" s="1"/>
  <c r="B48" i="21"/>
  <c r="E48" i="21" s="1"/>
  <c r="B49" i="21"/>
  <c r="E49" i="21" s="1"/>
  <c r="B50" i="21"/>
  <c r="E50" i="21" s="1"/>
  <c r="B51" i="21"/>
  <c r="E51" i="21" s="1"/>
  <c r="B52" i="21"/>
  <c r="E52" i="21" s="1"/>
  <c r="B53" i="21"/>
  <c r="E53" i="21" s="1"/>
  <c r="B54" i="21"/>
  <c r="E54" i="21" s="1"/>
  <c r="B55" i="21"/>
  <c r="E55" i="21" s="1"/>
  <c r="B56" i="21"/>
  <c r="E56" i="21" s="1"/>
  <c r="B57" i="21"/>
  <c r="E57" i="21" s="1"/>
  <c r="B58" i="21"/>
  <c r="E58" i="21" s="1"/>
  <c r="B59" i="21"/>
  <c r="E59" i="21" s="1"/>
  <c r="B60" i="21"/>
  <c r="E60" i="21" s="1"/>
  <c r="B61" i="21"/>
  <c r="E61" i="21" s="1"/>
  <c r="B62" i="21"/>
  <c r="E62" i="21" s="1"/>
  <c r="B63" i="21"/>
  <c r="E63" i="21" s="1"/>
  <c r="B4" i="21"/>
  <c r="E4" i="21" s="1"/>
  <c r="F4" i="21" s="1"/>
  <c r="G4" i="21" s="1"/>
  <c r="B5" i="20"/>
  <c r="E5" i="20" s="1"/>
  <c r="B6" i="20"/>
  <c r="E6" i="20" s="1"/>
  <c r="B7" i="20"/>
  <c r="E7" i="20" s="1"/>
  <c r="B8" i="20"/>
  <c r="E8" i="20" s="1"/>
  <c r="B9" i="20"/>
  <c r="E9" i="20" s="1"/>
  <c r="B10" i="20"/>
  <c r="E10" i="20" s="1"/>
  <c r="B11" i="20"/>
  <c r="E11" i="20" s="1"/>
  <c r="B12" i="20"/>
  <c r="E12" i="20" s="1"/>
  <c r="B13" i="20"/>
  <c r="E13" i="20" s="1"/>
  <c r="B14" i="20"/>
  <c r="E14" i="20" s="1"/>
  <c r="B15" i="20"/>
  <c r="E15" i="20" s="1"/>
  <c r="B16" i="20"/>
  <c r="E16" i="20" s="1"/>
  <c r="B17" i="20"/>
  <c r="E17" i="20" s="1"/>
  <c r="B18" i="20"/>
  <c r="E18" i="20" s="1"/>
  <c r="B19" i="20"/>
  <c r="E19" i="20" s="1"/>
  <c r="B20" i="20"/>
  <c r="E20" i="20" s="1"/>
  <c r="B21" i="20"/>
  <c r="E21" i="20" s="1"/>
  <c r="B22" i="20"/>
  <c r="E22" i="20" s="1"/>
  <c r="B23" i="20"/>
  <c r="E23" i="20" s="1"/>
  <c r="B24" i="20"/>
  <c r="E24" i="20" s="1"/>
  <c r="B25" i="20"/>
  <c r="E25" i="20" s="1"/>
  <c r="B26" i="20"/>
  <c r="E26" i="20" s="1"/>
  <c r="B27" i="20"/>
  <c r="E27" i="20" s="1"/>
  <c r="B28" i="20"/>
  <c r="E28" i="20" s="1"/>
  <c r="B29" i="20"/>
  <c r="E29" i="20" s="1"/>
  <c r="B30" i="20"/>
  <c r="E30" i="20" s="1"/>
  <c r="B31" i="20"/>
  <c r="E31" i="20" s="1"/>
  <c r="B32" i="20"/>
  <c r="E32" i="20" s="1"/>
  <c r="B33" i="20"/>
  <c r="E33" i="20" s="1"/>
  <c r="B34" i="20"/>
  <c r="E34" i="20" s="1"/>
  <c r="B35" i="20"/>
  <c r="E35" i="20" s="1"/>
  <c r="B36" i="20"/>
  <c r="E36" i="20" s="1"/>
  <c r="B37" i="20"/>
  <c r="E37" i="20" s="1"/>
  <c r="B38" i="20"/>
  <c r="E38" i="20" s="1"/>
  <c r="B39" i="20"/>
  <c r="E39" i="20" s="1"/>
  <c r="B40" i="20"/>
  <c r="E40" i="20" s="1"/>
  <c r="B41" i="20"/>
  <c r="E41" i="20" s="1"/>
  <c r="B42" i="20"/>
  <c r="E42" i="20" s="1"/>
  <c r="B43" i="20"/>
  <c r="E43" i="20" s="1"/>
  <c r="B44" i="20"/>
  <c r="E44" i="20" s="1"/>
  <c r="B45" i="20"/>
  <c r="E45" i="20" s="1"/>
  <c r="B46" i="20"/>
  <c r="E46" i="20" s="1"/>
  <c r="B47" i="20"/>
  <c r="E47" i="20" s="1"/>
  <c r="B48" i="20"/>
  <c r="E48" i="20" s="1"/>
  <c r="B49" i="20"/>
  <c r="E49" i="20" s="1"/>
  <c r="B50" i="20"/>
  <c r="E50" i="20" s="1"/>
  <c r="B51" i="20"/>
  <c r="E51" i="20" s="1"/>
  <c r="B52" i="20"/>
  <c r="E52" i="20" s="1"/>
  <c r="B53" i="20"/>
  <c r="E53" i="20" s="1"/>
  <c r="B54" i="20"/>
  <c r="E54" i="20" s="1"/>
  <c r="B55" i="20"/>
  <c r="E55" i="20" s="1"/>
  <c r="B56" i="20"/>
  <c r="E56" i="20" s="1"/>
  <c r="B57" i="20"/>
  <c r="E57" i="20" s="1"/>
  <c r="B58" i="20"/>
  <c r="E58" i="20" s="1"/>
  <c r="B59" i="20"/>
  <c r="E59" i="20" s="1"/>
  <c r="B60" i="20"/>
  <c r="E60" i="20" s="1"/>
  <c r="B61" i="20"/>
  <c r="E61" i="20" s="1"/>
  <c r="B62" i="20"/>
  <c r="E62" i="20" s="1"/>
  <c r="B63" i="20"/>
  <c r="E63" i="20" s="1"/>
  <c r="B4" i="20"/>
  <c r="E4" i="20" s="1"/>
  <c r="F4" i="20" s="1"/>
  <c r="G4" i="20" s="1"/>
  <c r="B5" i="19"/>
  <c r="E5" i="19" s="1"/>
  <c r="B6" i="19"/>
  <c r="E6" i="19" s="1"/>
  <c r="B7" i="19"/>
  <c r="E7" i="19" s="1"/>
  <c r="B8" i="19"/>
  <c r="E8" i="19" s="1"/>
  <c r="B9" i="19"/>
  <c r="E9" i="19" s="1"/>
  <c r="B10" i="19"/>
  <c r="E10" i="19" s="1"/>
  <c r="B11" i="19"/>
  <c r="E11" i="19" s="1"/>
  <c r="B12" i="19"/>
  <c r="E12" i="19" s="1"/>
  <c r="B13" i="19"/>
  <c r="E13" i="19" s="1"/>
  <c r="B14" i="19"/>
  <c r="E14" i="19" s="1"/>
  <c r="B15" i="19"/>
  <c r="E15" i="19" s="1"/>
  <c r="B16" i="19"/>
  <c r="E16" i="19" s="1"/>
  <c r="B17" i="19"/>
  <c r="E17" i="19" s="1"/>
  <c r="B18" i="19"/>
  <c r="E18" i="19" s="1"/>
  <c r="B19" i="19"/>
  <c r="E19" i="19" s="1"/>
  <c r="B20" i="19"/>
  <c r="E20" i="19" s="1"/>
  <c r="B21" i="19"/>
  <c r="E21" i="19" s="1"/>
  <c r="B22" i="19"/>
  <c r="E22" i="19" s="1"/>
  <c r="B23" i="19"/>
  <c r="E23" i="19" s="1"/>
  <c r="B24" i="19"/>
  <c r="E24" i="19" s="1"/>
  <c r="B25" i="19"/>
  <c r="E25" i="19" s="1"/>
  <c r="B26" i="19"/>
  <c r="E26" i="19" s="1"/>
  <c r="B27" i="19"/>
  <c r="E27" i="19" s="1"/>
  <c r="B28" i="19"/>
  <c r="E28" i="19" s="1"/>
  <c r="B29" i="19"/>
  <c r="E29" i="19" s="1"/>
  <c r="B30" i="19"/>
  <c r="E30" i="19" s="1"/>
  <c r="B31" i="19"/>
  <c r="E31" i="19" s="1"/>
  <c r="B32" i="19"/>
  <c r="E32" i="19" s="1"/>
  <c r="B33" i="19"/>
  <c r="E33" i="19" s="1"/>
  <c r="B34" i="19"/>
  <c r="E34" i="19" s="1"/>
  <c r="B35" i="19"/>
  <c r="E35" i="19" s="1"/>
  <c r="B36" i="19"/>
  <c r="E36" i="19" s="1"/>
  <c r="B37" i="19"/>
  <c r="E37" i="19" s="1"/>
  <c r="B38" i="19"/>
  <c r="E38" i="19" s="1"/>
  <c r="B39" i="19"/>
  <c r="E39" i="19" s="1"/>
  <c r="B40" i="19"/>
  <c r="E40" i="19" s="1"/>
  <c r="B41" i="19"/>
  <c r="E41" i="19" s="1"/>
  <c r="B42" i="19"/>
  <c r="E42" i="19" s="1"/>
  <c r="B43" i="19"/>
  <c r="E43" i="19" s="1"/>
  <c r="B44" i="19"/>
  <c r="E44" i="19" s="1"/>
  <c r="B45" i="19"/>
  <c r="E45" i="19" s="1"/>
  <c r="B46" i="19"/>
  <c r="E46" i="19" s="1"/>
  <c r="B47" i="19"/>
  <c r="E47" i="19" s="1"/>
  <c r="B48" i="19"/>
  <c r="E48" i="19" s="1"/>
  <c r="B49" i="19"/>
  <c r="E49" i="19" s="1"/>
  <c r="B50" i="19"/>
  <c r="E50" i="19" s="1"/>
  <c r="B51" i="19"/>
  <c r="E51" i="19" s="1"/>
  <c r="B52" i="19"/>
  <c r="E52" i="19" s="1"/>
  <c r="B53" i="19"/>
  <c r="E53" i="19" s="1"/>
  <c r="B54" i="19"/>
  <c r="E54" i="19" s="1"/>
  <c r="B55" i="19"/>
  <c r="E55" i="19" s="1"/>
  <c r="B56" i="19"/>
  <c r="E56" i="19" s="1"/>
  <c r="B57" i="19"/>
  <c r="E57" i="19" s="1"/>
  <c r="B58" i="19"/>
  <c r="E58" i="19" s="1"/>
  <c r="B59" i="19"/>
  <c r="E59" i="19" s="1"/>
  <c r="B60" i="19"/>
  <c r="E60" i="19" s="1"/>
  <c r="B61" i="19"/>
  <c r="E61" i="19" s="1"/>
  <c r="B62" i="19"/>
  <c r="E62" i="19" s="1"/>
  <c r="B63" i="19"/>
  <c r="E63" i="19" s="1"/>
  <c r="B4" i="19"/>
  <c r="E4" i="19" s="1"/>
  <c r="F4" i="19" s="1"/>
  <c r="G4" i="19" s="1"/>
  <c r="B5" i="18"/>
  <c r="E5" i="18" s="1"/>
  <c r="B6" i="18"/>
  <c r="E6" i="18" s="1"/>
  <c r="B7" i="18"/>
  <c r="E7" i="18" s="1"/>
  <c r="B8" i="18"/>
  <c r="E8" i="18" s="1"/>
  <c r="B9" i="18"/>
  <c r="E9" i="18" s="1"/>
  <c r="B10" i="18"/>
  <c r="E10" i="18" s="1"/>
  <c r="B11" i="18"/>
  <c r="E11" i="18" s="1"/>
  <c r="B12" i="18"/>
  <c r="E12" i="18" s="1"/>
  <c r="B13" i="18"/>
  <c r="E13" i="18" s="1"/>
  <c r="B14" i="18"/>
  <c r="E14" i="18" s="1"/>
  <c r="B15" i="18"/>
  <c r="E15" i="18" s="1"/>
  <c r="B16" i="18"/>
  <c r="E16" i="18" s="1"/>
  <c r="B17" i="18"/>
  <c r="E17" i="18" s="1"/>
  <c r="B18" i="18"/>
  <c r="E18" i="18" s="1"/>
  <c r="B19" i="18"/>
  <c r="E19" i="18" s="1"/>
  <c r="B20" i="18"/>
  <c r="E20" i="18" s="1"/>
  <c r="B21" i="18"/>
  <c r="E21" i="18" s="1"/>
  <c r="B22" i="18"/>
  <c r="E22" i="18" s="1"/>
  <c r="B23" i="18"/>
  <c r="E23" i="18" s="1"/>
  <c r="B24" i="18"/>
  <c r="E24" i="18" s="1"/>
  <c r="B25" i="18"/>
  <c r="E25" i="18" s="1"/>
  <c r="B26" i="18"/>
  <c r="E26" i="18" s="1"/>
  <c r="B27" i="18"/>
  <c r="E27" i="18" s="1"/>
  <c r="B28" i="18"/>
  <c r="E28" i="18" s="1"/>
  <c r="B29" i="18"/>
  <c r="E29" i="18" s="1"/>
  <c r="B30" i="18"/>
  <c r="E30" i="18" s="1"/>
  <c r="B31" i="18"/>
  <c r="E31" i="18" s="1"/>
  <c r="B32" i="18"/>
  <c r="E32" i="18" s="1"/>
  <c r="B33" i="18"/>
  <c r="E33" i="18" s="1"/>
  <c r="B34" i="18"/>
  <c r="E34" i="18" s="1"/>
  <c r="B35" i="18"/>
  <c r="E35" i="18" s="1"/>
  <c r="B36" i="18"/>
  <c r="E36" i="18" s="1"/>
  <c r="B37" i="18"/>
  <c r="E37" i="18" s="1"/>
  <c r="B38" i="18"/>
  <c r="E38" i="18" s="1"/>
  <c r="B39" i="18"/>
  <c r="E39" i="18" s="1"/>
  <c r="B40" i="18"/>
  <c r="E40" i="18" s="1"/>
  <c r="B41" i="18"/>
  <c r="E41" i="18" s="1"/>
  <c r="B42" i="18"/>
  <c r="E42" i="18" s="1"/>
  <c r="B43" i="18"/>
  <c r="E43" i="18" s="1"/>
  <c r="B44" i="18"/>
  <c r="E44" i="18" s="1"/>
  <c r="B45" i="18"/>
  <c r="E45" i="18" s="1"/>
  <c r="B46" i="18"/>
  <c r="E46" i="18" s="1"/>
  <c r="B47" i="18"/>
  <c r="E47" i="18" s="1"/>
  <c r="B48" i="18"/>
  <c r="E48" i="18" s="1"/>
  <c r="B49" i="18"/>
  <c r="E49" i="18" s="1"/>
  <c r="B50" i="18"/>
  <c r="E50" i="18" s="1"/>
  <c r="B51" i="18"/>
  <c r="E51" i="18" s="1"/>
  <c r="B52" i="18"/>
  <c r="E52" i="18" s="1"/>
  <c r="B53" i="18"/>
  <c r="E53" i="18" s="1"/>
  <c r="B54" i="18"/>
  <c r="E54" i="18" s="1"/>
  <c r="B55" i="18"/>
  <c r="E55" i="18" s="1"/>
  <c r="B56" i="18"/>
  <c r="E56" i="18" s="1"/>
  <c r="B57" i="18"/>
  <c r="E57" i="18" s="1"/>
  <c r="B58" i="18"/>
  <c r="E58" i="18" s="1"/>
  <c r="B59" i="18"/>
  <c r="E59" i="18" s="1"/>
  <c r="B60" i="18"/>
  <c r="E60" i="18" s="1"/>
  <c r="B61" i="18"/>
  <c r="E61" i="18" s="1"/>
  <c r="B62" i="18"/>
  <c r="E62" i="18" s="1"/>
  <c r="B63" i="18"/>
  <c r="E63" i="18" s="1"/>
  <c r="B4" i="18"/>
  <c r="E4" i="18" s="1"/>
  <c r="F4" i="18" s="1"/>
  <c r="G4" i="18" s="1"/>
  <c r="A63" i="26"/>
  <c r="A62" i="26"/>
  <c r="A61" i="26"/>
  <c r="A60" i="26"/>
  <c r="A59" i="26"/>
  <c r="A58" i="26"/>
  <c r="A57" i="26"/>
  <c r="A56" i="26"/>
  <c r="A55" i="26"/>
  <c r="A54" i="26"/>
  <c r="A53" i="26"/>
  <c r="A52" i="26"/>
  <c r="A51" i="26"/>
  <c r="A50" i="26"/>
  <c r="A49" i="26"/>
  <c r="A48" i="26"/>
  <c r="A47" i="26"/>
  <c r="A46" i="26"/>
  <c r="A45" i="26"/>
  <c r="A44" i="26"/>
  <c r="A43" i="26"/>
  <c r="A42" i="26"/>
  <c r="A41" i="26"/>
  <c r="A40" i="26"/>
  <c r="A39" i="26"/>
  <c r="A38" i="26"/>
  <c r="A37" i="26"/>
  <c r="A36" i="26"/>
  <c r="A35" i="26"/>
  <c r="A34" i="26"/>
  <c r="A33" i="26"/>
  <c r="A32" i="26"/>
  <c r="A31" i="26"/>
  <c r="A30" i="26"/>
  <c r="A29" i="26"/>
  <c r="A28" i="26"/>
  <c r="A27" i="26"/>
  <c r="A26" i="26"/>
  <c r="A25" i="26"/>
  <c r="A24" i="26"/>
  <c r="A23" i="26"/>
  <c r="A22" i="26"/>
  <c r="A21" i="26"/>
  <c r="A20" i="26"/>
  <c r="A19" i="26"/>
  <c r="A18" i="26"/>
  <c r="A17" i="26"/>
  <c r="A16" i="26"/>
  <c r="A15" i="26"/>
  <c r="A14" i="26"/>
  <c r="A13" i="26"/>
  <c r="A12" i="26"/>
  <c r="A11" i="26"/>
  <c r="A10" i="26"/>
  <c r="A9" i="26"/>
  <c r="A8" i="26"/>
  <c r="A7" i="26"/>
  <c r="A6" i="26"/>
  <c r="A5" i="26"/>
  <c r="A4" i="26"/>
  <c r="A3" i="26"/>
  <c r="A63" i="25"/>
  <c r="A62" i="25"/>
  <c r="A61" i="25"/>
  <c r="A60" i="25"/>
  <c r="A59" i="25"/>
  <c r="A58" i="25"/>
  <c r="A57" i="25"/>
  <c r="A56" i="25"/>
  <c r="A55" i="25"/>
  <c r="A54" i="25"/>
  <c r="A53" i="25"/>
  <c r="A52" i="25"/>
  <c r="A51" i="25"/>
  <c r="A50" i="25"/>
  <c r="A49" i="25"/>
  <c r="A48" i="25"/>
  <c r="A47" i="25"/>
  <c r="A46" i="25"/>
  <c r="A45" i="25"/>
  <c r="A44" i="25"/>
  <c r="A43" i="25"/>
  <c r="A42" i="25"/>
  <c r="A41" i="25"/>
  <c r="A40" i="25"/>
  <c r="A39" i="25"/>
  <c r="A38" i="25"/>
  <c r="A37" i="25"/>
  <c r="A36" i="25"/>
  <c r="A35" i="25"/>
  <c r="A34" i="25"/>
  <c r="A33" i="25"/>
  <c r="A32" i="25"/>
  <c r="A31" i="25"/>
  <c r="A30" i="25"/>
  <c r="A29" i="25"/>
  <c r="A28" i="25"/>
  <c r="A27" i="25"/>
  <c r="A26" i="25"/>
  <c r="A25" i="25"/>
  <c r="A24" i="25"/>
  <c r="A23" i="25"/>
  <c r="A22" i="25"/>
  <c r="A21" i="25"/>
  <c r="A20" i="25"/>
  <c r="A19" i="25"/>
  <c r="A18" i="25"/>
  <c r="A17" i="25"/>
  <c r="A16" i="25"/>
  <c r="A15" i="25"/>
  <c r="A14" i="25"/>
  <c r="A13" i="25"/>
  <c r="A12" i="25"/>
  <c r="A11" i="25"/>
  <c r="A10" i="25"/>
  <c r="A9" i="25"/>
  <c r="A8" i="25"/>
  <c r="A7" i="25"/>
  <c r="A6" i="25"/>
  <c r="A5" i="25"/>
  <c r="A4" i="25"/>
  <c r="A3" i="25"/>
  <c r="A63" i="24"/>
  <c r="A62" i="24"/>
  <c r="A61" i="24"/>
  <c r="A60" i="24"/>
  <c r="A59" i="24"/>
  <c r="A58" i="24"/>
  <c r="A57" i="24"/>
  <c r="A56" i="24"/>
  <c r="A55" i="24"/>
  <c r="A54" i="24"/>
  <c r="A53" i="24"/>
  <c r="A52" i="24"/>
  <c r="A51" i="24"/>
  <c r="A50" i="24"/>
  <c r="A49" i="24"/>
  <c r="A48" i="24"/>
  <c r="A47" i="24"/>
  <c r="A46" i="24"/>
  <c r="A45" i="24"/>
  <c r="A44" i="24"/>
  <c r="A43" i="24"/>
  <c r="A42" i="24"/>
  <c r="A41" i="24"/>
  <c r="A40" i="24"/>
  <c r="A39" i="24"/>
  <c r="A38" i="24"/>
  <c r="A37" i="24"/>
  <c r="A36" i="24"/>
  <c r="A35" i="24"/>
  <c r="A34" i="24"/>
  <c r="A33" i="24"/>
  <c r="A32" i="24"/>
  <c r="A31" i="24"/>
  <c r="A30" i="24"/>
  <c r="A29" i="24"/>
  <c r="A28" i="24"/>
  <c r="A27" i="24"/>
  <c r="A26" i="24"/>
  <c r="A25" i="24"/>
  <c r="A24" i="24"/>
  <c r="A23" i="24"/>
  <c r="A22" i="24"/>
  <c r="A21" i="24"/>
  <c r="A20" i="24"/>
  <c r="A19" i="24"/>
  <c r="A18" i="24"/>
  <c r="A17" i="24"/>
  <c r="A16" i="24"/>
  <c r="A15" i="24"/>
  <c r="A14" i="24"/>
  <c r="A13" i="24"/>
  <c r="A12" i="24"/>
  <c r="A11" i="24"/>
  <c r="A10" i="24"/>
  <c r="A9" i="24"/>
  <c r="A8" i="24"/>
  <c r="A7" i="24"/>
  <c r="A6" i="24"/>
  <c r="A5" i="24"/>
  <c r="A4" i="24"/>
  <c r="A3" i="24"/>
  <c r="A63" i="23"/>
  <c r="A62" i="23"/>
  <c r="A61" i="23"/>
  <c r="A60" i="23"/>
  <c r="A59" i="23"/>
  <c r="A58" i="23"/>
  <c r="A57" i="23"/>
  <c r="A56" i="23"/>
  <c r="A55" i="23"/>
  <c r="A54" i="23"/>
  <c r="A53" i="23"/>
  <c r="A52" i="23"/>
  <c r="A51" i="23"/>
  <c r="A50" i="23"/>
  <c r="A49" i="23"/>
  <c r="A48" i="23"/>
  <c r="A47" i="23"/>
  <c r="A46" i="23"/>
  <c r="A45" i="23"/>
  <c r="A44" i="23"/>
  <c r="A43" i="23"/>
  <c r="A42" i="23"/>
  <c r="A41" i="23"/>
  <c r="A40" i="23"/>
  <c r="A39" i="23"/>
  <c r="A38" i="23"/>
  <c r="A37" i="23"/>
  <c r="A36" i="23"/>
  <c r="A35" i="23"/>
  <c r="A34" i="23"/>
  <c r="A33" i="23"/>
  <c r="A32" i="23"/>
  <c r="A31" i="23"/>
  <c r="A30" i="23"/>
  <c r="A29" i="23"/>
  <c r="A28" i="23"/>
  <c r="A27" i="23"/>
  <c r="A26" i="23"/>
  <c r="A25" i="23"/>
  <c r="A24" i="23"/>
  <c r="A3" i="23"/>
  <c r="A63" i="22"/>
  <c r="A62" i="22"/>
  <c r="A61" i="22"/>
  <c r="A60" i="22"/>
  <c r="A59" i="22"/>
  <c r="A58" i="22"/>
  <c r="A57" i="22"/>
  <c r="A56" i="22"/>
  <c r="A55" i="22"/>
  <c r="A54" i="22"/>
  <c r="A53" i="22"/>
  <c r="A52" i="22"/>
  <c r="A51" i="22"/>
  <c r="A50" i="22"/>
  <c r="A49" i="22"/>
  <c r="A48" i="22"/>
  <c r="A47" i="22"/>
  <c r="A46" i="22"/>
  <c r="A45" i="22"/>
  <c r="A44" i="22"/>
  <c r="A43" i="22"/>
  <c r="A42" i="22"/>
  <c r="A41" i="22"/>
  <c r="A40" i="22"/>
  <c r="A39" i="22"/>
  <c r="A38" i="22"/>
  <c r="A37" i="22"/>
  <c r="A36" i="22"/>
  <c r="A35" i="22"/>
  <c r="A34" i="22"/>
  <c r="A33" i="22"/>
  <c r="A32" i="22"/>
  <c r="A31" i="22"/>
  <c r="A30" i="22"/>
  <c r="A29" i="22"/>
  <c r="A28" i="22"/>
  <c r="A27" i="22"/>
  <c r="A26" i="22"/>
  <c r="A25" i="22"/>
  <c r="A24" i="22"/>
  <c r="A23" i="22"/>
  <c r="A22" i="22"/>
  <c r="A21" i="22"/>
  <c r="A20" i="22"/>
  <c r="A19" i="22"/>
  <c r="A18" i="22"/>
  <c r="A17" i="22"/>
  <c r="A16" i="22"/>
  <c r="A15" i="22"/>
  <c r="A14" i="22"/>
  <c r="A13" i="22"/>
  <c r="A12" i="22"/>
  <c r="A11" i="22"/>
  <c r="A10" i="22"/>
  <c r="A9" i="22"/>
  <c r="A8" i="22"/>
  <c r="A7" i="22"/>
  <c r="A6" i="22"/>
  <c r="A5" i="22"/>
  <c r="A4" i="22"/>
  <c r="A3" i="22"/>
  <c r="A63" i="21"/>
  <c r="A62" i="21"/>
  <c r="A61" i="21"/>
  <c r="A60" i="21"/>
  <c r="A59" i="21"/>
  <c r="A58" i="21"/>
  <c r="A57" i="21"/>
  <c r="A56" i="21"/>
  <c r="A55" i="21"/>
  <c r="A54" i="21"/>
  <c r="A53" i="21"/>
  <c r="A52" i="21"/>
  <c r="A51" i="21"/>
  <c r="A50" i="21"/>
  <c r="A49" i="21"/>
  <c r="A48" i="21"/>
  <c r="A47" i="21"/>
  <c r="A46" i="21"/>
  <c r="A45" i="21"/>
  <c r="A44" i="21"/>
  <c r="A43" i="21"/>
  <c r="A42" i="21"/>
  <c r="A41" i="21"/>
  <c r="A40" i="21"/>
  <c r="A39" i="21"/>
  <c r="A38" i="21"/>
  <c r="A37" i="21"/>
  <c r="A36" i="21"/>
  <c r="A35" i="21"/>
  <c r="A34" i="21"/>
  <c r="A33" i="21"/>
  <c r="A32" i="21"/>
  <c r="A31" i="21"/>
  <c r="A30" i="21"/>
  <c r="A29" i="21"/>
  <c r="A28" i="21"/>
  <c r="A27" i="21"/>
  <c r="A26" i="21"/>
  <c r="A25" i="21"/>
  <c r="A24" i="21"/>
  <c r="A23" i="21"/>
  <c r="A22" i="21"/>
  <c r="A21" i="21"/>
  <c r="A20" i="21"/>
  <c r="A19" i="21"/>
  <c r="A18" i="21"/>
  <c r="A17" i="21"/>
  <c r="A16" i="21"/>
  <c r="A15" i="21"/>
  <c r="A14" i="21"/>
  <c r="A13" i="21"/>
  <c r="A12" i="21"/>
  <c r="A11" i="21"/>
  <c r="A10" i="21"/>
  <c r="A9" i="21"/>
  <c r="A8" i="21"/>
  <c r="A7" i="21"/>
  <c r="A6" i="21"/>
  <c r="A5" i="21"/>
  <c r="A4" i="21"/>
  <c r="A3" i="21"/>
  <c r="A63" i="20"/>
  <c r="A62" i="20"/>
  <c r="A61" i="20"/>
  <c r="A60" i="20"/>
  <c r="A59" i="20"/>
  <c r="A58" i="20"/>
  <c r="A57" i="20"/>
  <c r="A56" i="20"/>
  <c r="A55" i="20"/>
  <c r="A54" i="20"/>
  <c r="A53" i="20"/>
  <c r="A52" i="20"/>
  <c r="A51" i="20"/>
  <c r="A50" i="20"/>
  <c r="A49" i="20"/>
  <c r="A48" i="20"/>
  <c r="A47" i="20"/>
  <c r="A46" i="20"/>
  <c r="A45" i="20"/>
  <c r="A44" i="20"/>
  <c r="A43" i="20"/>
  <c r="A42" i="20"/>
  <c r="A41" i="20"/>
  <c r="A40" i="20"/>
  <c r="A39" i="20"/>
  <c r="A38" i="20"/>
  <c r="A37" i="20"/>
  <c r="A36" i="20"/>
  <c r="A35" i="20"/>
  <c r="A34" i="20"/>
  <c r="A33" i="20"/>
  <c r="A32" i="20"/>
  <c r="A31" i="20"/>
  <c r="A30" i="20"/>
  <c r="A29" i="20"/>
  <c r="A28" i="20"/>
  <c r="A27" i="20"/>
  <c r="A26" i="20"/>
  <c r="A25" i="20"/>
  <c r="A24" i="20"/>
  <c r="A23" i="20"/>
  <c r="A22" i="20"/>
  <c r="A21" i="20"/>
  <c r="A20" i="20"/>
  <c r="A19" i="20"/>
  <c r="A18" i="20"/>
  <c r="A17" i="20"/>
  <c r="A16" i="20"/>
  <c r="A15" i="20"/>
  <c r="A14" i="20"/>
  <c r="A13" i="20"/>
  <c r="A12" i="20"/>
  <c r="A11" i="20"/>
  <c r="A10" i="20"/>
  <c r="A9" i="20"/>
  <c r="A8" i="20"/>
  <c r="A7" i="20"/>
  <c r="A6" i="20"/>
  <c r="A5" i="20"/>
  <c r="A4" i="20"/>
  <c r="A3" i="20"/>
  <c r="A63" i="19"/>
  <c r="A62" i="19"/>
  <c r="A61" i="19"/>
  <c r="A60" i="19"/>
  <c r="A59" i="19"/>
  <c r="A58" i="19"/>
  <c r="A57" i="19"/>
  <c r="A56" i="19"/>
  <c r="A55" i="19"/>
  <c r="A54" i="19"/>
  <c r="A53" i="19"/>
  <c r="A52" i="19"/>
  <c r="A51" i="19"/>
  <c r="A50" i="19"/>
  <c r="A49" i="19"/>
  <c r="A48" i="19"/>
  <c r="A47" i="19"/>
  <c r="A46" i="19"/>
  <c r="A45" i="19"/>
  <c r="A44" i="19"/>
  <c r="A43" i="19"/>
  <c r="A42" i="19"/>
  <c r="A41" i="19"/>
  <c r="A40" i="19"/>
  <c r="A39" i="19"/>
  <c r="A38" i="19"/>
  <c r="A37" i="19"/>
  <c r="A36" i="19"/>
  <c r="A35" i="19"/>
  <c r="A34" i="19"/>
  <c r="A33" i="19"/>
  <c r="A32" i="19"/>
  <c r="A31" i="19"/>
  <c r="A30" i="19"/>
  <c r="A29" i="19"/>
  <c r="A28" i="19"/>
  <c r="A27" i="19"/>
  <c r="A26" i="19"/>
  <c r="A25" i="19"/>
  <c r="A24" i="19"/>
  <c r="A23" i="19"/>
  <c r="A22" i="19"/>
  <c r="A21" i="19"/>
  <c r="A20" i="19"/>
  <c r="A19" i="19"/>
  <c r="A18" i="19"/>
  <c r="A17" i="19"/>
  <c r="A16" i="19"/>
  <c r="A15" i="19"/>
  <c r="A14" i="19"/>
  <c r="A13" i="19"/>
  <c r="A12" i="19"/>
  <c r="A11" i="19"/>
  <c r="A10" i="19"/>
  <c r="A9" i="19"/>
  <c r="A8" i="19"/>
  <c r="A7" i="19"/>
  <c r="A6" i="19"/>
  <c r="A5" i="19"/>
  <c r="A4" i="19"/>
  <c r="A3" i="19"/>
  <c r="A63" i="18"/>
  <c r="A62" i="18"/>
  <c r="A61" i="18"/>
  <c r="A60" i="18"/>
  <c r="A59" i="18"/>
  <c r="A58" i="18"/>
  <c r="A57" i="18"/>
  <c r="A56" i="18"/>
  <c r="A55" i="18"/>
  <c r="A54" i="18"/>
  <c r="A53" i="18"/>
  <c r="A52" i="18"/>
  <c r="A51" i="18"/>
  <c r="A50" i="18"/>
  <c r="A49" i="18"/>
  <c r="A48" i="18"/>
  <c r="A47" i="18"/>
  <c r="A46" i="18"/>
  <c r="A45" i="18"/>
  <c r="A44" i="18"/>
  <c r="A43" i="18"/>
  <c r="A42" i="18"/>
  <c r="A41" i="18"/>
  <c r="A40" i="18"/>
  <c r="A39" i="18"/>
  <c r="A38" i="18"/>
  <c r="A37" i="18"/>
  <c r="A36" i="18"/>
  <c r="A35" i="18"/>
  <c r="A34" i="18"/>
  <c r="A33" i="18"/>
  <c r="A32" i="18"/>
  <c r="A31" i="18"/>
  <c r="A30" i="18"/>
  <c r="A29" i="18"/>
  <c r="A28" i="18"/>
  <c r="A27" i="18"/>
  <c r="A26" i="18"/>
  <c r="A25" i="18"/>
  <c r="A24" i="18"/>
  <c r="A23" i="18"/>
  <c r="A22" i="18"/>
  <c r="A21" i="18"/>
  <c r="A20" i="18"/>
  <c r="A19" i="18"/>
  <c r="A18" i="18"/>
  <c r="A17" i="18"/>
  <c r="A16" i="18"/>
  <c r="A15" i="18"/>
  <c r="A14" i="18"/>
  <c r="A13" i="18"/>
  <c r="A12" i="18"/>
  <c r="A11" i="18"/>
  <c r="A10" i="18"/>
  <c r="A9" i="18"/>
  <c r="A8" i="18"/>
  <c r="A7" i="18"/>
  <c r="A6" i="18"/>
  <c r="A5" i="18"/>
  <c r="A4" i="18"/>
  <c r="A3" i="18"/>
  <c r="J5" i="28" l="1"/>
  <c r="F6" i="28" s="1"/>
  <c r="G6" i="28" s="1"/>
  <c r="I5" i="28"/>
  <c r="D6" i="28" s="1"/>
  <c r="H5" i="28"/>
  <c r="O4" i="18"/>
  <c r="P4" i="18" s="1"/>
  <c r="G4" i="16" s="1"/>
  <c r="K4" i="18"/>
  <c r="K4" i="19"/>
  <c r="O4" i="19"/>
  <c r="P4" i="19" s="1"/>
  <c r="S4" i="16" s="1"/>
  <c r="K4" i="20"/>
  <c r="O4" i="20"/>
  <c r="P4" i="20" s="1"/>
  <c r="T4" i="16" s="1"/>
  <c r="K4" i="21"/>
  <c r="O4" i="21"/>
  <c r="P4" i="21" s="1"/>
  <c r="H4" i="16" s="1"/>
  <c r="K4" i="22"/>
  <c r="O4" i="22"/>
  <c r="P4" i="22" s="1"/>
  <c r="U4" i="16" s="1"/>
  <c r="K4" i="24"/>
  <c r="O4" i="24"/>
  <c r="P4" i="24" s="1"/>
  <c r="J4" i="16" s="1"/>
  <c r="K4" i="25"/>
  <c r="O4" i="25"/>
  <c r="P4" i="25" s="1"/>
  <c r="K4" i="16" s="1"/>
  <c r="K4" i="26"/>
  <c r="O4" i="26"/>
  <c r="P4" i="26" s="1"/>
  <c r="V4" i="16" s="1"/>
  <c r="P5" i="27"/>
  <c r="Q5" i="27" s="1"/>
  <c r="L5" i="27"/>
  <c r="A4" i="3"/>
  <c r="B4" i="3"/>
  <c r="E4" i="3" s="1"/>
  <c r="F4" i="3" s="1"/>
  <c r="D4" i="3"/>
  <c r="A5" i="3"/>
  <c r="B5" i="3"/>
  <c r="E5" i="3" s="1"/>
  <c r="A6" i="3"/>
  <c r="B6" i="3"/>
  <c r="E6" i="3" s="1"/>
  <c r="A7" i="3"/>
  <c r="B7" i="3"/>
  <c r="E7" i="3" s="1"/>
  <c r="A8" i="3"/>
  <c r="B8" i="3"/>
  <c r="E8" i="3" s="1"/>
  <c r="A9" i="3"/>
  <c r="B9" i="3"/>
  <c r="E9" i="3" s="1"/>
  <c r="A10" i="3"/>
  <c r="B10" i="3"/>
  <c r="E10" i="3" s="1"/>
  <c r="A11" i="3"/>
  <c r="B11" i="3"/>
  <c r="E11" i="3" s="1"/>
  <c r="A12" i="3"/>
  <c r="B12" i="3"/>
  <c r="E12" i="3" s="1"/>
  <c r="A13" i="3"/>
  <c r="B13" i="3"/>
  <c r="E13" i="3" s="1"/>
  <c r="A14" i="3"/>
  <c r="B14" i="3"/>
  <c r="E14" i="3" s="1"/>
  <c r="A15" i="3"/>
  <c r="B15" i="3"/>
  <c r="E15" i="3" s="1"/>
  <c r="A16" i="3"/>
  <c r="B16" i="3"/>
  <c r="E16" i="3" s="1"/>
  <c r="A17" i="3"/>
  <c r="B17" i="3"/>
  <c r="E17" i="3" s="1"/>
  <c r="A18" i="3"/>
  <c r="B18" i="3"/>
  <c r="E18" i="3" s="1"/>
  <c r="A19" i="3"/>
  <c r="B19" i="3"/>
  <c r="E19" i="3" s="1"/>
  <c r="A20" i="3"/>
  <c r="B20" i="3"/>
  <c r="E20" i="3" s="1"/>
  <c r="A21" i="3"/>
  <c r="B21" i="3"/>
  <c r="E21" i="3" s="1"/>
  <c r="A22" i="3"/>
  <c r="B22" i="3"/>
  <c r="E22" i="3" s="1"/>
  <c r="A23" i="3"/>
  <c r="B23" i="3"/>
  <c r="E23" i="3" s="1"/>
  <c r="A24" i="3"/>
  <c r="B24" i="3"/>
  <c r="E24" i="3" s="1"/>
  <c r="A25" i="3"/>
  <c r="B25" i="3"/>
  <c r="E25" i="3" s="1"/>
  <c r="A26" i="3"/>
  <c r="B26" i="3"/>
  <c r="E26" i="3" s="1"/>
  <c r="A27" i="3"/>
  <c r="B27" i="3"/>
  <c r="E27" i="3" s="1"/>
  <c r="A28" i="3"/>
  <c r="B28" i="3"/>
  <c r="E28" i="3" s="1"/>
  <c r="A29" i="3"/>
  <c r="B29" i="3"/>
  <c r="E29" i="3" s="1"/>
  <c r="A30" i="3"/>
  <c r="B30" i="3"/>
  <c r="E30" i="3" s="1"/>
  <c r="A31" i="3"/>
  <c r="B31" i="3"/>
  <c r="E31" i="3" s="1"/>
  <c r="A32" i="3"/>
  <c r="B32" i="3"/>
  <c r="E32" i="3" s="1"/>
  <c r="A33" i="3"/>
  <c r="B33" i="3"/>
  <c r="E33" i="3" s="1"/>
  <c r="A34" i="3"/>
  <c r="B34" i="3"/>
  <c r="E34" i="3" s="1"/>
  <c r="A35" i="3"/>
  <c r="B35" i="3"/>
  <c r="E35" i="3" s="1"/>
  <c r="A36" i="3"/>
  <c r="B36" i="3"/>
  <c r="E36" i="3" s="1"/>
  <c r="A37" i="3"/>
  <c r="B37" i="3"/>
  <c r="E37" i="3" s="1"/>
  <c r="A38" i="3"/>
  <c r="B38" i="3"/>
  <c r="E38" i="3" s="1"/>
  <c r="A39" i="3"/>
  <c r="B39" i="3"/>
  <c r="E39" i="3" s="1"/>
  <c r="A40" i="3"/>
  <c r="B40" i="3"/>
  <c r="E40" i="3" s="1"/>
  <c r="A41" i="3"/>
  <c r="B41" i="3"/>
  <c r="E41" i="3" s="1"/>
  <c r="L5" i="28" l="1"/>
  <c r="O6" i="28"/>
  <c r="P6" i="28" s="1"/>
  <c r="K6" i="28"/>
  <c r="I5" i="27"/>
  <c r="J5" i="27"/>
  <c r="K5" i="27"/>
  <c r="J4" i="18"/>
  <c r="F5" i="18" s="1"/>
  <c r="G5" i="18" s="1"/>
  <c r="I4" i="18"/>
  <c r="D5" i="18" s="1"/>
  <c r="H4" i="18"/>
  <c r="L4" i="18" s="1"/>
  <c r="H4" i="25"/>
  <c r="L4" i="25" s="1"/>
  <c r="J4" i="25"/>
  <c r="F5" i="25" s="1"/>
  <c r="G5" i="25" s="1"/>
  <c r="I4" i="25"/>
  <c r="D5" i="25" s="1"/>
  <c r="J4" i="22"/>
  <c r="F5" i="22" s="1"/>
  <c r="G5" i="22" s="1"/>
  <c r="H4" i="22"/>
  <c r="L4" i="22" s="1"/>
  <c r="I4" i="22"/>
  <c r="D5" i="22" s="1"/>
  <c r="H4" i="20"/>
  <c r="L4" i="20" s="1"/>
  <c r="J4" i="20"/>
  <c r="F5" i="20" s="1"/>
  <c r="G5" i="20" s="1"/>
  <c r="I4" i="20"/>
  <c r="D5" i="20" s="1"/>
  <c r="I4" i="26"/>
  <c r="D5" i="26" s="1"/>
  <c r="H4" i="26"/>
  <c r="L4" i="26" s="1"/>
  <c r="J4" i="26"/>
  <c r="F5" i="26" s="1"/>
  <c r="G5" i="26" s="1"/>
  <c r="I4" i="24"/>
  <c r="D5" i="24" s="1"/>
  <c r="H4" i="24"/>
  <c r="L4" i="24" s="1"/>
  <c r="J4" i="24"/>
  <c r="F5" i="24" s="1"/>
  <c r="G5" i="24" s="1"/>
  <c r="H4" i="21"/>
  <c r="L4" i="21" s="1"/>
  <c r="J4" i="21"/>
  <c r="F5" i="21" s="1"/>
  <c r="G5" i="21" s="1"/>
  <c r="I4" i="21"/>
  <c r="D5" i="21" s="1"/>
  <c r="I4" i="19"/>
  <c r="D5" i="19" s="1"/>
  <c r="H4" i="19"/>
  <c r="L4" i="19" s="1"/>
  <c r="J4" i="19"/>
  <c r="F5" i="19" s="1"/>
  <c r="G5" i="19" s="1"/>
  <c r="G6" i="27"/>
  <c r="H6" i="27" s="1"/>
  <c r="E6" i="27"/>
  <c r="M5" i="27"/>
  <c r="G4" i="3"/>
  <c r="A54" i="16"/>
  <c r="A55" i="16"/>
  <c r="A56" i="16"/>
  <c r="A57" i="16"/>
  <c r="A58" i="16"/>
  <c r="A59" i="16"/>
  <c r="A60" i="16"/>
  <c r="A61" i="16"/>
  <c r="A62" i="16"/>
  <c r="A63" i="16"/>
  <c r="A4" i="16"/>
  <c r="A5" i="16"/>
  <c r="A6" i="16"/>
  <c r="A7" i="16"/>
  <c r="A8" i="16"/>
  <c r="A9" i="16"/>
  <c r="A10" i="16"/>
  <c r="A11" i="16"/>
  <c r="A12" i="16"/>
  <c r="A13" i="16"/>
  <c r="A14" i="16"/>
  <c r="A15" i="16"/>
  <c r="A16" i="16"/>
  <c r="A17" i="16"/>
  <c r="A18" i="16"/>
  <c r="A19" i="16"/>
  <c r="A20" i="16"/>
  <c r="A21" i="16"/>
  <c r="A22" i="16"/>
  <c r="A23" i="16"/>
  <c r="A24" i="16"/>
  <c r="A25" i="16"/>
  <c r="A26" i="16"/>
  <c r="A27" i="16"/>
  <c r="A28" i="16"/>
  <c r="A29" i="16"/>
  <c r="A30" i="16"/>
  <c r="A31" i="16"/>
  <c r="A32" i="16"/>
  <c r="A33" i="16"/>
  <c r="A34" i="16"/>
  <c r="A35" i="16"/>
  <c r="A36" i="16"/>
  <c r="A37" i="16"/>
  <c r="A38" i="16"/>
  <c r="A39" i="16"/>
  <c r="A40" i="16"/>
  <c r="A41" i="16"/>
  <c r="A42" i="16"/>
  <c r="A43" i="16"/>
  <c r="A44" i="16"/>
  <c r="A45" i="16"/>
  <c r="A46" i="16"/>
  <c r="A47" i="16"/>
  <c r="A48" i="16"/>
  <c r="A49" i="16"/>
  <c r="A50" i="16"/>
  <c r="A51" i="16"/>
  <c r="A52" i="16"/>
  <c r="A53" i="16"/>
  <c r="A3" i="16"/>
  <c r="C1" i="16"/>
  <c r="R1" i="16"/>
  <c r="W1" i="16"/>
  <c r="I1" i="16"/>
  <c r="X1" i="16"/>
  <c r="L1" i="16"/>
  <c r="D1" i="16"/>
  <c r="P1" i="16"/>
  <c r="Q1" i="16"/>
  <c r="F1" i="16"/>
  <c r="M1" i="16"/>
  <c r="N1" i="16"/>
  <c r="B1" i="16"/>
  <c r="C2" i="16"/>
  <c r="R2" i="16"/>
  <c r="W2" i="16"/>
  <c r="I2" i="16"/>
  <c r="X2" i="16"/>
  <c r="L2" i="16"/>
  <c r="D2" i="16"/>
  <c r="P2" i="16"/>
  <c r="Q2" i="16"/>
  <c r="F2" i="16"/>
  <c r="M2" i="16"/>
  <c r="N2" i="16"/>
  <c r="B2" i="16"/>
  <c r="B4" i="11"/>
  <c r="E4" i="11" s="1"/>
  <c r="F4" i="11" s="1"/>
  <c r="G4" i="11" s="1"/>
  <c r="B4" i="8"/>
  <c r="E4" i="8" s="1"/>
  <c r="F4" i="8" s="1"/>
  <c r="G4" i="8" s="1"/>
  <c r="B5" i="15"/>
  <c r="E5" i="15" s="1"/>
  <c r="B6" i="15"/>
  <c r="E6" i="15" s="1"/>
  <c r="B7" i="15"/>
  <c r="E7" i="15" s="1"/>
  <c r="B8" i="15"/>
  <c r="E8" i="15" s="1"/>
  <c r="B9" i="15"/>
  <c r="E9" i="15" s="1"/>
  <c r="B10" i="15"/>
  <c r="E10" i="15" s="1"/>
  <c r="B11" i="15"/>
  <c r="E11" i="15" s="1"/>
  <c r="B12" i="15"/>
  <c r="E12" i="15" s="1"/>
  <c r="B13" i="15"/>
  <c r="E13" i="15" s="1"/>
  <c r="B14" i="15"/>
  <c r="E14" i="15" s="1"/>
  <c r="B15" i="15"/>
  <c r="E15" i="15" s="1"/>
  <c r="B16" i="15"/>
  <c r="E16" i="15" s="1"/>
  <c r="B17" i="15"/>
  <c r="E17" i="15" s="1"/>
  <c r="B18" i="15"/>
  <c r="E18" i="15" s="1"/>
  <c r="B19" i="15"/>
  <c r="E19" i="15" s="1"/>
  <c r="B20" i="15"/>
  <c r="E20" i="15" s="1"/>
  <c r="B21" i="15"/>
  <c r="E21" i="15" s="1"/>
  <c r="B22" i="15"/>
  <c r="E22" i="15" s="1"/>
  <c r="B23" i="15"/>
  <c r="E23" i="15" s="1"/>
  <c r="B24" i="15"/>
  <c r="E24" i="15" s="1"/>
  <c r="B25" i="15"/>
  <c r="E25" i="15" s="1"/>
  <c r="B26" i="15"/>
  <c r="E26" i="15" s="1"/>
  <c r="B27" i="15"/>
  <c r="E27" i="15" s="1"/>
  <c r="B28" i="15"/>
  <c r="E28" i="15" s="1"/>
  <c r="B29" i="15"/>
  <c r="E29" i="15" s="1"/>
  <c r="B30" i="15"/>
  <c r="E30" i="15" s="1"/>
  <c r="B31" i="15"/>
  <c r="E31" i="15" s="1"/>
  <c r="B32" i="15"/>
  <c r="E32" i="15" s="1"/>
  <c r="B33" i="15"/>
  <c r="E33" i="15" s="1"/>
  <c r="B34" i="15"/>
  <c r="E34" i="15" s="1"/>
  <c r="B35" i="15"/>
  <c r="E35" i="15" s="1"/>
  <c r="B36" i="15"/>
  <c r="E36" i="15" s="1"/>
  <c r="B37" i="15"/>
  <c r="E37" i="15" s="1"/>
  <c r="B38" i="15"/>
  <c r="E38" i="15" s="1"/>
  <c r="B39" i="15"/>
  <c r="E39" i="15" s="1"/>
  <c r="B40" i="15"/>
  <c r="E40" i="15" s="1"/>
  <c r="B41" i="15"/>
  <c r="E41" i="15" s="1"/>
  <c r="B42" i="15"/>
  <c r="E42" i="15" s="1"/>
  <c r="B43" i="15"/>
  <c r="E43" i="15" s="1"/>
  <c r="B44" i="15"/>
  <c r="E44" i="15" s="1"/>
  <c r="B45" i="15"/>
  <c r="E45" i="15" s="1"/>
  <c r="B46" i="15"/>
  <c r="E46" i="15" s="1"/>
  <c r="B47" i="15"/>
  <c r="E47" i="15" s="1"/>
  <c r="B48" i="15"/>
  <c r="E48" i="15" s="1"/>
  <c r="B49" i="15"/>
  <c r="E49" i="15" s="1"/>
  <c r="B50" i="15"/>
  <c r="E50" i="15" s="1"/>
  <c r="B51" i="15"/>
  <c r="E51" i="15" s="1"/>
  <c r="B52" i="15"/>
  <c r="E52" i="15" s="1"/>
  <c r="B53" i="15"/>
  <c r="E53" i="15" s="1"/>
  <c r="B54" i="15"/>
  <c r="E54" i="15" s="1"/>
  <c r="B55" i="15"/>
  <c r="E55" i="15" s="1"/>
  <c r="B56" i="15"/>
  <c r="E56" i="15" s="1"/>
  <c r="B57" i="15"/>
  <c r="E57" i="15" s="1"/>
  <c r="B58" i="15"/>
  <c r="E58" i="15" s="1"/>
  <c r="B59" i="15"/>
  <c r="E59" i="15" s="1"/>
  <c r="B60" i="15"/>
  <c r="E60" i="15" s="1"/>
  <c r="B61" i="15"/>
  <c r="E61" i="15" s="1"/>
  <c r="B62" i="15"/>
  <c r="E62" i="15" s="1"/>
  <c r="B63" i="15"/>
  <c r="E63" i="15" s="1"/>
  <c r="B4" i="15"/>
  <c r="E4" i="15" s="1"/>
  <c r="F4" i="15" s="1"/>
  <c r="G4" i="15" s="1"/>
  <c r="B5" i="14"/>
  <c r="E5" i="14" s="1"/>
  <c r="B6" i="14"/>
  <c r="E6" i="14" s="1"/>
  <c r="B7" i="14"/>
  <c r="E7" i="14" s="1"/>
  <c r="B8" i="14"/>
  <c r="E8" i="14" s="1"/>
  <c r="B9" i="14"/>
  <c r="E9" i="14" s="1"/>
  <c r="B10" i="14"/>
  <c r="E10" i="14" s="1"/>
  <c r="B11" i="14"/>
  <c r="E11" i="14" s="1"/>
  <c r="B12" i="14"/>
  <c r="E12" i="14" s="1"/>
  <c r="B13" i="14"/>
  <c r="E13" i="14" s="1"/>
  <c r="B14" i="14"/>
  <c r="E14" i="14" s="1"/>
  <c r="B15" i="14"/>
  <c r="E15" i="14" s="1"/>
  <c r="B16" i="14"/>
  <c r="E16" i="14" s="1"/>
  <c r="B17" i="14"/>
  <c r="E17" i="14" s="1"/>
  <c r="B18" i="14"/>
  <c r="E18" i="14" s="1"/>
  <c r="B19" i="14"/>
  <c r="E19" i="14" s="1"/>
  <c r="B20" i="14"/>
  <c r="E20" i="14" s="1"/>
  <c r="B21" i="14"/>
  <c r="E21" i="14" s="1"/>
  <c r="B22" i="14"/>
  <c r="E22" i="14" s="1"/>
  <c r="B23" i="14"/>
  <c r="E23" i="14" s="1"/>
  <c r="B24" i="14"/>
  <c r="E24" i="14" s="1"/>
  <c r="B25" i="14"/>
  <c r="E25" i="14" s="1"/>
  <c r="B26" i="14"/>
  <c r="E26" i="14" s="1"/>
  <c r="B27" i="14"/>
  <c r="E27" i="14" s="1"/>
  <c r="B28" i="14"/>
  <c r="E28" i="14" s="1"/>
  <c r="B29" i="14"/>
  <c r="E29" i="14" s="1"/>
  <c r="B30" i="14"/>
  <c r="E30" i="14" s="1"/>
  <c r="B31" i="14"/>
  <c r="E31" i="14" s="1"/>
  <c r="B32" i="14"/>
  <c r="E32" i="14" s="1"/>
  <c r="B33" i="14"/>
  <c r="E33" i="14" s="1"/>
  <c r="B34" i="14"/>
  <c r="E34" i="14" s="1"/>
  <c r="B35" i="14"/>
  <c r="E35" i="14" s="1"/>
  <c r="B36" i="14"/>
  <c r="E36" i="14" s="1"/>
  <c r="B37" i="14"/>
  <c r="E37" i="14" s="1"/>
  <c r="B38" i="14"/>
  <c r="E38" i="14" s="1"/>
  <c r="B39" i="14"/>
  <c r="E39" i="14" s="1"/>
  <c r="B40" i="14"/>
  <c r="E40" i="14" s="1"/>
  <c r="B41" i="14"/>
  <c r="E41" i="14" s="1"/>
  <c r="B42" i="14"/>
  <c r="E42" i="14" s="1"/>
  <c r="B43" i="14"/>
  <c r="E43" i="14" s="1"/>
  <c r="B44" i="14"/>
  <c r="E44" i="14" s="1"/>
  <c r="B45" i="14"/>
  <c r="E45" i="14" s="1"/>
  <c r="B46" i="14"/>
  <c r="E46" i="14" s="1"/>
  <c r="B47" i="14"/>
  <c r="E47" i="14" s="1"/>
  <c r="B48" i="14"/>
  <c r="E48" i="14" s="1"/>
  <c r="B49" i="14"/>
  <c r="E49" i="14" s="1"/>
  <c r="B50" i="14"/>
  <c r="E50" i="14" s="1"/>
  <c r="B51" i="14"/>
  <c r="E51" i="14" s="1"/>
  <c r="B52" i="14"/>
  <c r="E52" i="14" s="1"/>
  <c r="B53" i="14"/>
  <c r="E53" i="14" s="1"/>
  <c r="B54" i="14"/>
  <c r="E54" i="14" s="1"/>
  <c r="B55" i="14"/>
  <c r="E55" i="14" s="1"/>
  <c r="B56" i="14"/>
  <c r="E56" i="14" s="1"/>
  <c r="B57" i="14"/>
  <c r="E57" i="14" s="1"/>
  <c r="B58" i="14"/>
  <c r="E58" i="14" s="1"/>
  <c r="B59" i="14"/>
  <c r="E59" i="14" s="1"/>
  <c r="B60" i="14"/>
  <c r="E60" i="14" s="1"/>
  <c r="B61" i="14"/>
  <c r="E61" i="14" s="1"/>
  <c r="B62" i="14"/>
  <c r="E62" i="14" s="1"/>
  <c r="B63" i="14"/>
  <c r="E63" i="14" s="1"/>
  <c r="B4" i="14"/>
  <c r="E4" i="14" s="1"/>
  <c r="F4" i="14" s="1"/>
  <c r="G4" i="14" s="1"/>
  <c r="B5" i="13"/>
  <c r="E5" i="13" s="1"/>
  <c r="B6" i="13"/>
  <c r="E6" i="13" s="1"/>
  <c r="B7" i="13"/>
  <c r="E7" i="13" s="1"/>
  <c r="B8" i="13"/>
  <c r="E8" i="13" s="1"/>
  <c r="B9" i="13"/>
  <c r="E9" i="13" s="1"/>
  <c r="B10" i="13"/>
  <c r="E10" i="13" s="1"/>
  <c r="B11" i="13"/>
  <c r="E11" i="13" s="1"/>
  <c r="B12" i="13"/>
  <c r="E12" i="13" s="1"/>
  <c r="B13" i="13"/>
  <c r="E13" i="13" s="1"/>
  <c r="B14" i="13"/>
  <c r="E14" i="13" s="1"/>
  <c r="B15" i="13"/>
  <c r="E15" i="13" s="1"/>
  <c r="B16" i="13"/>
  <c r="E16" i="13" s="1"/>
  <c r="B17" i="13"/>
  <c r="E17" i="13" s="1"/>
  <c r="B18" i="13"/>
  <c r="E18" i="13" s="1"/>
  <c r="B19" i="13"/>
  <c r="E19" i="13" s="1"/>
  <c r="B20" i="13"/>
  <c r="E20" i="13" s="1"/>
  <c r="B21" i="13"/>
  <c r="E21" i="13" s="1"/>
  <c r="B22" i="13"/>
  <c r="E22" i="13" s="1"/>
  <c r="B23" i="13"/>
  <c r="E23" i="13" s="1"/>
  <c r="B24" i="13"/>
  <c r="E24" i="13" s="1"/>
  <c r="B25" i="13"/>
  <c r="E25" i="13" s="1"/>
  <c r="B26" i="13"/>
  <c r="E26" i="13" s="1"/>
  <c r="B27" i="13"/>
  <c r="E27" i="13" s="1"/>
  <c r="B28" i="13"/>
  <c r="E28" i="13" s="1"/>
  <c r="B29" i="13"/>
  <c r="E29" i="13" s="1"/>
  <c r="B30" i="13"/>
  <c r="E30" i="13" s="1"/>
  <c r="B31" i="13"/>
  <c r="E31" i="13" s="1"/>
  <c r="B32" i="13"/>
  <c r="E32" i="13" s="1"/>
  <c r="B33" i="13"/>
  <c r="E33" i="13" s="1"/>
  <c r="B34" i="13"/>
  <c r="E34" i="13" s="1"/>
  <c r="B35" i="13"/>
  <c r="E35" i="13" s="1"/>
  <c r="B36" i="13"/>
  <c r="E36" i="13" s="1"/>
  <c r="B37" i="13"/>
  <c r="E37" i="13" s="1"/>
  <c r="B38" i="13"/>
  <c r="E38" i="13" s="1"/>
  <c r="B39" i="13"/>
  <c r="E39" i="13" s="1"/>
  <c r="B40" i="13"/>
  <c r="E40" i="13" s="1"/>
  <c r="B41" i="13"/>
  <c r="E41" i="13" s="1"/>
  <c r="B42" i="13"/>
  <c r="E42" i="13" s="1"/>
  <c r="B43" i="13"/>
  <c r="E43" i="13" s="1"/>
  <c r="B44" i="13"/>
  <c r="E44" i="13" s="1"/>
  <c r="B45" i="13"/>
  <c r="E45" i="13" s="1"/>
  <c r="B46" i="13"/>
  <c r="E46" i="13" s="1"/>
  <c r="B47" i="13"/>
  <c r="E47" i="13" s="1"/>
  <c r="B48" i="13"/>
  <c r="E48" i="13" s="1"/>
  <c r="B49" i="13"/>
  <c r="E49" i="13" s="1"/>
  <c r="B50" i="13"/>
  <c r="E50" i="13" s="1"/>
  <c r="B51" i="13"/>
  <c r="E51" i="13" s="1"/>
  <c r="B52" i="13"/>
  <c r="E52" i="13" s="1"/>
  <c r="B53" i="13"/>
  <c r="E53" i="13" s="1"/>
  <c r="B54" i="13"/>
  <c r="E54" i="13" s="1"/>
  <c r="B55" i="13"/>
  <c r="E55" i="13" s="1"/>
  <c r="B56" i="13"/>
  <c r="E56" i="13" s="1"/>
  <c r="B57" i="13"/>
  <c r="E57" i="13" s="1"/>
  <c r="B58" i="13"/>
  <c r="E58" i="13" s="1"/>
  <c r="B59" i="13"/>
  <c r="E59" i="13" s="1"/>
  <c r="B60" i="13"/>
  <c r="E60" i="13" s="1"/>
  <c r="B61" i="13"/>
  <c r="E61" i="13" s="1"/>
  <c r="B62" i="13"/>
  <c r="E62" i="13" s="1"/>
  <c r="B63" i="13"/>
  <c r="E63" i="13" s="1"/>
  <c r="B4" i="13"/>
  <c r="E4" i="13" s="1"/>
  <c r="F4" i="13" s="1"/>
  <c r="G4" i="13" s="1"/>
  <c r="B5" i="12"/>
  <c r="E5" i="12" s="1"/>
  <c r="B6" i="12"/>
  <c r="E6" i="12" s="1"/>
  <c r="B7" i="12"/>
  <c r="E7" i="12" s="1"/>
  <c r="B8" i="12"/>
  <c r="E8" i="12" s="1"/>
  <c r="B9" i="12"/>
  <c r="E9" i="12" s="1"/>
  <c r="B10" i="12"/>
  <c r="E10" i="12" s="1"/>
  <c r="B11" i="12"/>
  <c r="E11" i="12" s="1"/>
  <c r="B12" i="12"/>
  <c r="E12" i="12" s="1"/>
  <c r="B13" i="12"/>
  <c r="E13" i="12" s="1"/>
  <c r="B14" i="12"/>
  <c r="E14" i="12" s="1"/>
  <c r="B15" i="12"/>
  <c r="E15" i="12" s="1"/>
  <c r="B16" i="12"/>
  <c r="E16" i="12" s="1"/>
  <c r="B17" i="12"/>
  <c r="E17" i="12" s="1"/>
  <c r="B18" i="12"/>
  <c r="E18" i="12" s="1"/>
  <c r="B19" i="12"/>
  <c r="E19" i="12" s="1"/>
  <c r="B20" i="12"/>
  <c r="E20" i="12" s="1"/>
  <c r="B21" i="12"/>
  <c r="E21" i="12" s="1"/>
  <c r="B22" i="12"/>
  <c r="E22" i="12" s="1"/>
  <c r="B23" i="12"/>
  <c r="E23" i="12" s="1"/>
  <c r="B24" i="12"/>
  <c r="E24" i="12" s="1"/>
  <c r="B25" i="12"/>
  <c r="E25" i="12" s="1"/>
  <c r="B26" i="12"/>
  <c r="E26" i="12" s="1"/>
  <c r="B27" i="12"/>
  <c r="E27" i="12" s="1"/>
  <c r="B28" i="12"/>
  <c r="E28" i="12" s="1"/>
  <c r="B29" i="12"/>
  <c r="E29" i="12" s="1"/>
  <c r="B30" i="12"/>
  <c r="E30" i="12" s="1"/>
  <c r="B31" i="12"/>
  <c r="E31" i="12" s="1"/>
  <c r="B32" i="12"/>
  <c r="E32" i="12" s="1"/>
  <c r="B33" i="12"/>
  <c r="E33" i="12" s="1"/>
  <c r="B34" i="12"/>
  <c r="E34" i="12" s="1"/>
  <c r="B35" i="12"/>
  <c r="E35" i="12" s="1"/>
  <c r="B36" i="12"/>
  <c r="E36" i="12" s="1"/>
  <c r="B37" i="12"/>
  <c r="E37" i="12" s="1"/>
  <c r="B38" i="12"/>
  <c r="E38" i="12" s="1"/>
  <c r="B39" i="12"/>
  <c r="E39" i="12" s="1"/>
  <c r="B40" i="12"/>
  <c r="E40" i="12" s="1"/>
  <c r="B41" i="12"/>
  <c r="E41" i="12" s="1"/>
  <c r="B42" i="12"/>
  <c r="E42" i="12" s="1"/>
  <c r="B43" i="12"/>
  <c r="E43" i="12" s="1"/>
  <c r="B44" i="12"/>
  <c r="E44" i="12" s="1"/>
  <c r="B45" i="12"/>
  <c r="E45" i="12" s="1"/>
  <c r="B46" i="12"/>
  <c r="E46" i="12" s="1"/>
  <c r="B47" i="12"/>
  <c r="E47" i="12" s="1"/>
  <c r="B48" i="12"/>
  <c r="E48" i="12" s="1"/>
  <c r="B49" i="12"/>
  <c r="E49" i="12" s="1"/>
  <c r="B50" i="12"/>
  <c r="E50" i="12" s="1"/>
  <c r="B51" i="12"/>
  <c r="E51" i="12" s="1"/>
  <c r="B52" i="12"/>
  <c r="E52" i="12" s="1"/>
  <c r="B53" i="12"/>
  <c r="E53" i="12" s="1"/>
  <c r="B54" i="12"/>
  <c r="E54" i="12" s="1"/>
  <c r="B55" i="12"/>
  <c r="E55" i="12" s="1"/>
  <c r="B56" i="12"/>
  <c r="E56" i="12" s="1"/>
  <c r="B57" i="12"/>
  <c r="E57" i="12" s="1"/>
  <c r="B58" i="12"/>
  <c r="E58" i="12" s="1"/>
  <c r="B59" i="12"/>
  <c r="E59" i="12" s="1"/>
  <c r="B60" i="12"/>
  <c r="E60" i="12" s="1"/>
  <c r="B61" i="12"/>
  <c r="E61" i="12" s="1"/>
  <c r="B62" i="12"/>
  <c r="E62" i="12" s="1"/>
  <c r="B63" i="12"/>
  <c r="E63" i="12" s="1"/>
  <c r="B4" i="12"/>
  <c r="E4" i="12" s="1"/>
  <c r="F4" i="12" s="1"/>
  <c r="G4" i="12" s="1"/>
  <c r="B5" i="11"/>
  <c r="E5" i="11" s="1"/>
  <c r="B6" i="11"/>
  <c r="E6" i="11" s="1"/>
  <c r="B7" i="11"/>
  <c r="E7" i="11" s="1"/>
  <c r="B8" i="11"/>
  <c r="E8" i="11" s="1"/>
  <c r="B9" i="11"/>
  <c r="E9" i="11" s="1"/>
  <c r="B10" i="11"/>
  <c r="E10" i="11" s="1"/>
  <c r="B11" i="11"/>
  <c r="E11" i="11" s="1"/>
  <c r="B12" i="11"/>
  <c r="E12" i="11" s="1"/>
  <c r="B13" i="11"/>
  <c r="E13" i="11" s="1"/>
  <c r="B14" i="11"/>
  <c r="E14" i="11" s="1"/>
  <c r="B15" i="11"/>
  <c r="E15" i="11" s="1"/>
  <c r="B16" i="11"/>
  <c r="E16" i="11" s="1"/>
  <c r="B17" i="11"/>
  <c r="E17" i="11" s="1"/>
  <c r="B18" i="11"/>
  <c r="E18" i="11" s="1"/>
  <c r="B19" i="11"/>
  <c r="E19" i="11" s="1"/>
  <c r="B20" i="11"/>
  <c r="E20" i="11" s="1"/>
  <c r="B21" i="11"/>
  <c r="E21" i="11" s="1"/>
  <c r="B22" i="11"/>
  <c r="E22" i="11" s="1"/>
  <c r="B23" i="11"/>
  <c r="E23" i="11" s="1"/>
  <c r="B24" i="11"/>
  <c r="E24" i="11" s="1"/>
  <c r="B25" i="11"/>
  <c r="E25" i="11" s="1"/>
  <c r="B26" i="11"/>
  <c r="E26" i="11" s="1"/>
  <c r="B27" i="11"/>
  <c r="E27" i="11" s="1"/>
  <c r="B28" i="11"/>
  <c r="E28" i="11" s="1"/>
  <c r="B29" i="11"/>
  <c r="E29" i="11" s="1"/>
  <c r="B30" i="11"/>
  <c r="E30" i="11" s="1"/>
  <c r="B31" i="11"/>
  <c r="E31" i="11" s="1"/>
  <c r="B32" i="11"/>
  <c r="E32" i="11" s="1"/>
  <c r="B33" i="11"/>
  <c r="E33" i="11" s="1"/>
  <c r="B34" i="11"/>
  <c r="E34" i="11" s="1"/>
  <c r="B35" i="11"/>
  <c r="E35" i="11" s="1"/>
  <c r="B36" i="11"/>
  <c r="E36" i="11" s="1"/>
  <c r="B37" i="11"/>
  <c r="E37" i="11" s="1"/>
  <c r="B38" i="11"/>
  <c r="E38" i="11" s="1"/>
  <c r="B39" i="11"/>
  <c r="E39" i="11" s="1"/>
  <c r="B40" i="11"/>
  <c r="E40" i="11" s="1"/>
  <c r="B41" i="11"/>
  <c r="E41" i="11" s="1"/>
  <c r="B42" i="11"/>
  <c r="E42" i="11" s="1"/>
  <c r="B43" i="11"/>
  <c r="E43" i="11" s="1"/>
  <c r="B44" i="11"/>
  <c r="E44" i="11" s="1"/>
  <c r="B45" i="11"/>
  <c r="E45" i="11" s="1"/>
  <c r="B46" i="11"/>
  <c r="E46" i="11" s="1"/>
  <c r="B47" i="11"/>
  <c r="E47" i="11" s="1"/>
  <c r="B48" i="11"/>
  <c r="E48" i="11" s="1"/>
  <c r="B49" i="11"/>
  <c r="E49" i="11" s="1"/>
  <c r="B50" i="11"/>
  <c r="E50" i="11" s="1"/>
  <c r="B51" i="11"/>
  <c r="E51" i="11" s="1"/>
  <c r="B52" i="11"/>
  <c r="E52" i="11" s="1"/>
  <c r="B53" i="11"/>
  <c r="E53" i="11" s="1"/>
  <c r="B54" i="11"/>
  <c r="E54" i="11" s="1"/>
  <c r="B55" i="11"/>
  <c r="E55" i="11" s="1"/>
  <c r="B56" i="11"/>
  <c r="E56" i="11" s="1"/>
  <c r="B57" i="11"/>
  <c r="E57" i="11" s="1"/>
  <c r="B58" i="11"/>
  <c r="E58" i="11" s="1"/>
  <c r="B59" i="11"/>
  <c r="E59" i="11" s="1"/>
  <c r="B60" i="11"/>
  <c r="E60" i="11" s="1"/>
  <c r="B61" i="11"/>
  <c r="E61" i="11" s="1"/>
  <c r="B62" i="11"/>
  <c r="E62" i="11" s="1"/>
  <c r="B63" i="11"/>
  <c r="E63" i="11" s="1"/>
  <c r="B5" i="10"/>
  <c r="E5" i="10" s="1"/>
  <c r="B6" i="10"/>
  <c r="E6" i="10" s="1"/>
  <c r="B7" i="10"/>
  <c r="E7" i="10" s="1"/>
  <c r="B8" i="10"/>
  <c r="E8" i="10" s="1"/>
  <c r="B9" i="10"/>
  <c r="E9" i="10" s="1"/>
  <c r="B10" i="10"/>
  <c r="E10" i="10" s="1"/>
  <c r="B11" i="10"/>
  <c r="E11" i="10" s="1"/>
  <c r="B12" i="10"/>
  <c r="E12" i="10" s="1"/>
  <c r="B13" i="10"/>
  <c r="E13" i="10" s="1"/>
  <c r="B14" i="10"/>
  <c r="E14" i="10" s="1"/>
  <c r="B15" i="10"/>
  <c r="E15" i="10" s="1"/>
  <c r="B16" i="10"/>
  <c r="E16" i="10" s="1"/>
  <c r="B17" i="10"/>
  <c r="E17" i="10" s="1"/>
  <c r="B18" i="10"/>
  <c r="E18" i="10" s="1"/>
  <c r="B19" i="10"/>
  <c r="E19" i="10" s="1"/>
  <c r="B20" i="10"/>
  <c r="E20" i="10" s="1"/>
  <c r="B21" i="10"/>
  <c r="E21" i="10" s="1"/>
  <c r="B22" i="10"/>
  <c r="E22" i="10" s="1"/>
  <c r="B23" i="10"/>
  <c r="E23" i="10" s="1"/>
  <c r="B24" i="10"/>
  <c r="E24" i="10" s="1"/>
  <c r="B25" i="10"/>
  <c r="E25" i="10" s="1"/>
  <c r="B26" i="10"/>
  <c r="E26" i="10" s="1"/>
  <c r="B27" i="10"/>
  <c r="E27" i="10" s="1"/>
  <c r="B28" i="10"/>
  <c r="E28" i="10" s="1"/>
  <c r="B29" i="10"/>
  <c r="E29" i="10" s="1"/>
  <c r="B30" i="10"/>
  <c r="E30" i="10" s="1"/>
  <c r="B31" i="10"/>
  <c r="E31" i="10" s="1"/>
  <c r="B32" i="10"/>
  <c r="E32" i="10" s="1"/>
  <c r="B33" i="10"/>
  <c r="E33" i="10" s="1"/>
  <c r="B34" i="10"/>
  <c r="E34" i="10" s="1"/>
  <c r="B35" i="10"/>
  <c r="E35" i="10" s="1"/>
  <c r="B36" i="10"/>
  <c r="E36" i="10" s="1"/>
  <c r="B37" i="10"/>
  <c r="E37" i="10" s="1"/>
  <c r="B38" i="10"/>
  <c r="E38" i="10" s="1"/>
  <c r="B39" i="10"/>
  <c r="E39" i="10" s="1"/>
  <c r="B40" i="10"/>
  <c r="E40" i="10" s="1"/>
  <c r="B41" i="10"/>
  <c r="E41" i="10" s="1"/>
  <c r="B42" i="10"/>
  <c r="E42" i="10" s="1"/>
  <c r="B43" i="10"/>
  <c r="E43" i="10" s="1"/>
  <c r="B44" i="10"/>
  <c r="E44" i="10" s="1"/>
  <c r="B45" i="10"/>
  <c r="E45" i="10" s="1"/>
  <c r="B46" i="10"/>
  <c r="E46" i="10" s="1"/>
  <c r="B47" i="10"/>
  <c r="E47" i="10" s="1"/>
  <c r="B48" i="10"/>
  <c r="E48" i="10" s="1"/>
  <c r="B49" i="10"/>
  <c r="E49" i="10" s="1"/>
  <c r="B50" i="10"/>
  <c r="E50" i="10" s="1"/>
  <c r="B51" i="10"/>
  <c r="E51" i="10" s="1"/>
  <c r="B52" i="10"/>
  <c r="E52" i="10" s="1"/>
  <c r="B53" i="10"/>
  <c r="E53" i="10" s="1"/>
  <c r="B54" i="10"/>
  <c r="E54" i="10" s="1"/>
  <c r="B55" i="10"/>
  <c r="E55" i="10" s="1"/>
  <c r="B56" i="10"/>
  <c r="E56" i="10" s="1"/>
  <c r="B57" i="10"/>
  <c r="E57" i="10" s="1"/>
  <c r="B58" i="10"/>
  <c r="E58" i="10" s="1"/>
  <c r="B59" i="10"/>
  <c r="E59" i="10" s="1"/>
  <c r="B60" i="10"/>
  <c r="E60" i="10" s="1"/>
  <c r="B61" i="10"/>
  <c r="E61" i="10" s="1"/>
  <c r="B62" i="10"/>
  <c r="E62" i="10" s="1"/>
  <c r="B63" i="10"/>
  <c r="E63" i="10" s="1"/>
  <c r="B4" i="10"/>
  <c r="E4" i="10" s="1"/>
  <c r="F4" i="10" s="1"/>
  <c r="G4" i="10" s="1"/>
  <c r="B5" i="9"/>
  <c r="E5" i="9" s="1"/>
  <c r="B6" i="9"/>
  <c r="E6" i="9" s="1"/>
  <c r="B7" i="9"/>
  <c r="E7" i="9" s="1"/>
  <c r="B8" i="9"/>
  <c r="E8" i="9" s="1"/>
  <c r="B9" i="9"/>
  <c r="E9" i="9" s="1"/>
  <c r="B10" i="9"/>
  <c r="E10" i="9" s="1"/>
  <c r="B11" i="9"/>
  <c r="E11" i="9" s="1"/>
  <c r="B12" i="9"/>
  <c r="E12" i="9" s="1"/>
  <c r="B13" i="9"/>
  <c r="E13" i="9" s="1"/>
  <c r="B14" i="9"/>
  <c r="E14" i="9" s="1"/>
  <c r="B15" i="9"/>
  <c r="E15" i="9" s="1"/>
  <c r="B16" i="9"/>
  <c r="E16" i="9" s="1"/>
  <c r="B17" i="9"/>
  <c r="E17" i="9" s="1"/>
  <c r="B18" i="9"/>
  <c r="E18" i="9" s="1"/>
  <c r="B19" i="9"/>
  <c r="E19" i="9" s="1"/>
  <c r="B20" i="9"/>
  <c r="E20" i="9" s="1"/>
  <c r="B21" i="9"/>
  <c r="E21" i="9" s="1"/>
  <c r="B22" i="9"/>
  <c r="E22" i="9" s="1"/>
  <c r="B23" i="9"/>
  <c r="E23" i="9" s="1"/>
  <c r="B24" i="9"/>
  <c r="E24" i="9" s="1"/>
  <c r="B25" i="9"/>
  <c r="E25" i="9" s="1"/>
  <c r="B26" i="9"/>
  <c r="E26" i="9" s="1"/>
  <c r="B27" i="9"/>
  <c r="E27" i="9" s="1"/>
  <c r="B28" i="9"/>
  <c r="E28" i="9" s="1"/>
  <c r="B29" i="9"/>
  <c r="E29" i="9" s="1"/>
  <c r="B30" i="9"/>
  <c r="E30" i="9" s="1"/>
  <c r="B31" i="9"/>
  <c r="E31" i="9" s="1"/>
  <c r="B32" i="9"/>
  <c r="E32" i="9" s="1"/>
  <c r="B33" i="9"/>
  <c r="E33" i="9" s="1"/>
  <c r="B34" i="9"/>
  <c r="E34" i="9" s="1"/>
  <c r="B35" i="9"/>
  <c r="E35" i="9" s="1"/>
  <c r="B36" i="9"/>
  <c r="E36" i="9" s="1"/>
  <c r="B37" i="9"/>
  <c r="E37" i="9" s="1"/>
  <c r="B38" i="9"/>
  <c r="E38" i="9" s="1"/>
  <c r="B39" i="9"/>
  <c r="E39" i="9" s="1"/>
  <c r="B40" i="9"/>
  <c r="E40" i="9" s="1"/>
  <c r="B41" i="9"/>
  <c r="E41" i="9" s="1"/>
  <c r="B42" i="9"/>
  <c r="E42" i="9" s="1"/>
  <c r="B43" i="9"/>
  <c r="E43" i="9" s="1"/>
  <c r="B44" i="9"/>
  <c r="E44" i="9" s="1"/>
  <c r="B45" i="9"/>
  <c r="E45" i="9" s="1"/>
  <c r="B46" i="9"/>
  <c r="E46" i="9" s="1"/>
  <c r="B47" i="9"/>
  <c r="E47" i="9" s="1"/>
  <c r="B48" i="9"/>
  <c r="E48" i="9" s="1"/>
  <c r="B49" i="9"/>
  <c r="E49" i="9" s="1"/>
  <c r="B50" i="9"/>
  <c r="E50" i="9" s="1"/>
  <c r="B51" i="9"/>
  <c r="E51" i="9" s="1"/>
  <c r="B52" i="9"/>
  <c r="E52" i="9" s="1"/>
  <c r="B53" i="9"/>
  <c r="E53" i="9" s="1"/>
  <c r="B54" i="9"/>
  <c r="E54" i="9" s="1"/>
  <c r="B55" i="9"/>
  <c r="E55" i="9" s="1"/>
  <c r="B56" i="9"/>
  <c r="E56" i="9" s="1"/>
  <c r="B57" i="9"/>
  <c r="E57" i="9" s="1"/>
  <c r="B58" i="9"/>
  <c r="E58" i="9" s="1"/>
  <c r="B59" i="9"/>
  <c r="E59" i="9" s="1"/>
  <c r="B60" i="9"/>
  <c r="E60" i="9" s="1"/>
  <c r="B61" i="9"/>
  <c r="E61" i="9" s="1"/>
  <c r="B62" i="9"/>
  <c r="E62" i="9" s="1"/>
  <c r="B63" i="9"/>
  <c r="E63" i="9" s="1"/>
  <c r="B4" i="9"/>
  <c r="E4" i="9" s="1"/>
  <c r="F4" i="9" s="1"/>
  <c r="G4" i="9" s="1"/>
  <c r="B5" i="8"/>
  <c r="E5" i="8" s="1"/>
  <c r="B6" i="8"/>
  <c r="E6" i="8" s="1"/>
  <c r="B7" i="8"/>
  <c r="E7" i="8" s="1"/>
  <c r="B8" i="8"/>
  <c r="E8" i="8" s="1"/>
  <c r="B9" i="8"/>
  <c r="E9" i="8" s="1"/>
  <c r="B10" i="8"/>
  <c r="E10" i="8" s="1"/>
  <c r="B11" i="8"/>
  <c r="E11" i="8" s="1"/>
  <c r="B12" i="8"/>
  <c r="E12" i="8" s="1"/>
  <c r="B13" i="8"/>
  <c r="E13" i="8" s="1"/>
  <c r="B14" i="8"/>
  <c r="E14" i="8" s="1"/>
  <c r="B15" i="8"/>
  <c r="E15" i="8" s="1"/>
  <c r="B16" i="8"/>
  <c r="E16" i="8" s="1"/>
  <c r="B17" i="8"/>
  <c r="E17" i="8" s="1"/>
  <c r="B18" i="8"/>
  <c r="E18" i="8" s="1"/>
  <c r="B19" i="8"/>
  <c r="E19" i="8" s="1"/>
  <c r="B20" i="8"/>
  <c r="E20" i="8" s="1"/>
  <c r="B21" i="8"/>
  <c r="E21" i="8" s="1"/>
  <c r="B22" i="8"/>
  <c r="E22" i="8" s="1"/>
  <c r="B23" i="8"/>
  <c r="E23" i="8" s="1"/>
  <c r="B24" i="8"/>
  <c r="E24" i="8" s="1"/>
  <c r="B25" i="8"/>
  <c r="E25" i="8" s="1"/>
  <c r="B26" i="8"/>
  <c r="E26" i="8" s="1"/>
  <c r="B27" i="8"/>
  <c r="E27" i="8" s="1"/>
  <c r="B28" i="8"/>
  <c r="E28" i="8" s="1"/>
  <c r="B29" i="8"/>
  <c r="E29" i="8" s="1"/>
  <c r="B30" i="8"/>
  <c r="E30" i="8" s="1"/>
  <c r="B31" i="8"/>
  <c r="E31" i="8" s="1"/>
  <c r="B32" i="8"/>
  <c r="E32" i="8" s="1"/>
  <c r="B33" i="8"/>
  <c r="E33" i="8" s="1"/>
  <c r="B34" i="8"/>
  <c r="E34" i="8" s="1"/>
  <c r="B35" i="8"/>
  <c r="E35" i="8" s="1"/>
  <c r="B36" i="8"/>
  <c r="E36" i="8" s="1"/>
  <c r="B37" i="8"/>
  <c r="E37" i="8" s="1"/>
  <c r="B38" i="8"/>
  <c r="E38" i="8" s="1"/>
  <c r="B39" i="8"/>
  <c r="E39" i="8" s="1"/>
  <c r="B40" i="8"/>
  <c r="E40" i="8" s="1"/>
  <c r="B41" i="8"/>
  <c r="E41" i="8" s="1"/>
  <c r="B42" i="8"/>
  <c r="E42" i="8" s="1"/>
  <c r="B43" i="8"/>
  <c r="E43" i="8" s="1"/>
  <c r="B44" i="8"/>
  <c r="E44" i="8" s="1"/>
  <c r="B45" i="8"/>
  <c r="E45" i="8" s="1"/>
  <c r="B46" i="8"/>
  <c r="E46" i="8" s="1"/>
  <c r="B47" i="8"/>
  <c r="E47" i="8" s="1"/>
  <c r="B48" i="8"/>
  <c r="E48" i="8" s="1"/>
  <c r="B49" i="8"/>
  <c r="E49" i="8" s="1"/>
  <c r="B50" i="8"/>
  <c r="E50" i="8" s="1"/>
  <c r="B51" i="8"/>
  <c r="E51" i="8" s="1"/>
  <c r="B52" i="8"/>
  <c r="E52" i="8" s="1"/>
  <c r="B53" i="8"/>
  <c r="E53" i="8" s="1"/>
  <c r="B54" i="8"/>
  <c r="E54" i="8" s="1"/>
  <c r="B55" i="8"/>
  <c r="E55" i="8" s="1"/>
  <c r="B56" i="8"/>
  <c r="E56" i="8" s="1"/>
  <c r="B57" i="8"/>
  <c r="E57" i="8" s="1"/>
  <c r="B58" i="8"/>
  <c r="E58" i="8" s="1"/>
  <c r="B59" i="8"/>
  <c r="E59" i="8" s="1"/>
  <c r="B60" i="8"/>
  <c r="E60" i="8" s="1"/>
  <c r="B61" i="8"/>
  <c r="E61" i="8" s="1"/>
  <c r="B62" i="8"/>
  <c r="E62" i="8" s="1"/>
  <c r="B63" i="8"/>
  <c r="E63" i="8" s="1"/>
  <c r="B5" i="7"/>
  <c r="E5" i="7" s="1"/>
  <c r="B6" i="7"/>
  <c r="E6" i="7" s="1"/>
  <c r="B7" i="7"/>
  <c r="E7" i="7" s="1"/>
  <c r="B8" i="7"/>
  <c r="E8" i="7" s="1"/>
  <c r="B9" i="7"/>
  <c r="E9" i="7" s="1"/>
  <c r="B10" i="7"/>
  <c r="E10" i="7" s="1"/>
  <c r="B11" i="7"/>
  <c r="E11" i="7" s="1"/>
  <c r="B12" i="7"/>
  <c r="E12" i="7" s="1"/>
  <c r="B13" i="7"/>
  <c r="E13" i="7" s="1"/>
  <c r="B14" i="7"/>
  <c r="E14" i="7" s="1"/>
  <c r="B15" i="7"/>
  <c r="E15" i="7" s="1"/>
  <c r="B16" i="7"/>
  <c r="E16" i="7" s="1"/>
  <c r="B17" i="7"/>
  <c r="E17" i="7" s="1"/>
  <c r="B18" i="7"/>
  <c r="E18" i="7" s="1"/>
  <c r="B19" i="7"/>
  <c r="E19" i="7" s="1"/>
  <c r="B20" i="7"/>
  <c r="E20" i="7" s="1"/>
  <c r="B21" i="7"/>
  <c r="E21" i="7" s="1"/>
  <c r="B22" i="7"/>
  <c r="E22" i="7" s="1"/>
  <c r="B23" i="7"/>
  <c r="E23" i="7" s="1"/>
  <c r="B24" i="7"/>
  <c r="E24" i="7" s="1"/>
  <c r="B25" i="7"/>
  <c r="E25" i="7" s="1"/>
  <c r="B26" i="7"/>
  <c r="E26" i="7" s="1"/>
  <c r="B27" i="7"/>
  <c r="E27" i="7" s="1"/>
  <c r="B28" i="7"/>
  <c r="E28" i="7" s="1"/>
  <c r="B29" i="7"/>
  <c r="E29" i="7" s="1"/>
  <c r="B30" i="7"/>
  <c r="E30" i="7" s="1"/>
  <c r="B31" i="7"/>
  <c r="E31" i="7" s="1"/>
  <c r="B32" i="7"/>
  <c r="E32" i="7" s="1"/>
  <c r="B33" i="7"/>
  <c r="E33" i="7" s="1"/>
  <c r="B34" i="7"/>
  <c r="E34" i="7" s="1"/>
  <c r="B35" i="7"/>
  <c r="E35" i="7" s="1"/>
  <c r="B36" i="7"/>
  <c r="E36" i="7" s="1"/>
  <c r="B37" i="7"/>
  <c r="E37" i="7" s="1"/>
  <c r="B38" i="7"/>
  <c r="E38" i="7" s="1"/>
  <c r="B39" i="7"/>
  <c r="E39" i="7" s="1"/>
  <c r="B40" i="7"/>
  <c r="E40" i="7" s="1"/>
  <c r="B41" i="7"/>
  <c r="E41" i="7" s="1"/>
  <c r="B42" i="7"/>
  <c r="E42" i="7" s="1"/>
  <c r="B43" i="7"/>
  <c r="E43" i="7" s="1"/>
  <c r="B44" i="7"/>
  <c r="E44" i="7" s="1"/>
  <c r="B45" i="7"/>
  <c r="E45" i="7" s="1"/>
  <c r="B46" i="7"/>
  <c r="E46" i="7" s="1"/>
  <c r="B47" i="7"/>
  <c r="E47" i="7" s="1"/>
  <c r="B48" i="7"/>
  <c r="E48" i="7" s="1"/>
  <c r="B49" i="7"/>
  <c r="E49" i="7" s="1"/>
  <c r="B50" i="7"/>
  <c r="E50" i="7" s="1"/>
  <c r="B51" i="7"/>
  <c r="E51" i="7" s="1"/>
  <c r="B52" i="7"/>
  <c r="E52" i="7" s="1"/>
  <c r="B53" i="7"/>
  <c r="E53" i="7" s="1"/>
  <c r="B54" i="7"/>
  <c r="E54" i="7" s="1"/>
  <c r="B55" i="7"/>
  <c r="E55" i="7" s="1"/>
  <c r="B56" i="7"/>
  <c r="E56" i="7" s="1"/>
  <c r="B57" i="7"/>
  <c r="E57" i="7" s="1"/>
  <c r="B58" i="7"/>
  <c r="E58" i="7" s="1"/>
  <c r="B59" i="7"/>
  <c r="E59" i="7" s="1"/>
  <c r="B60" i="7"/>
  <c r="E60" i="7" s="1"/>
  <c r="B61" i="7"/>
  <c r="E61" i="7" s="1"/>
  <c r="B62" i="7"/>
  <c r="E62" i="7" s="1"/>
  <c r="B63" i="7"/>
  <c r="E63" i="7" s="1"/>
  <c r="B4" i="7"/>
  <c r="E4" i="7" s="1"/>
  <c r="F4" i="7" s="1"/>
  <c r="G4" i="7" s="1"/>
  <c r="B5" i="6"/>
  <c r="E5" i="6" s="1"/>
  <c r="B6" i="6"/>
  <c r="E6" i="6" s="1"/>
  <c r="B7" i="6"/>
  <c r="E7" i="6" s="1"/>
  <c r="B8" i="6"/>
  <c r="E8" i="6" s="1"/>
  <c r="B9" i="6"/>
  <c r="E9" i="6" s="1"/>
  <c r="B10" i="6"/>
  <c r="E10" i="6" s="1"/>
  <c r="B11" i="6"/>
  <c r="E11" i="6" s="1"/>
  <c r="B12" i="6"/>
  <c r="E12" i="6" s="1"/>
  <c r="B13" i="6"/>
  <c r="E13" i="6" s="1"/>
  <c r="B14" i="6"/>
  <c r="E14" i="6" s="1"/>
  <c r="B15" i="6"/>
  <c r="E15" i="6" s="1"/>
  <c r="B16" i="6"/>
  <c r="E16" i="6" s="1"/>
  <c r="B17" i="6"/>
  <c r="E17" i="6" s="1"/>
  <c r="B18" i="6"/>
  <c r="E18" i="6" s="1"/>
  <c r="B19" i="6"/>
  <c r="E19" i="6" s="1"/>
  <c r="B20" i="6"/>
  <c r="E20" i="6" s="1"/>
  <c r="B21" i="6"/>
  <c r="E21" i="6" s="1"/>
  <c r="B22" i="6"/>
  <c r="E22" i="6" s="1"/>
  <c r="B23" i="6"/>
  <c r="E23" i="6" s="1"/>
  <c r="B24" i="6"/>
  <c r="E24" i="6" s="1"/>
  <c r="B25" i="6"/>
  <c r="E25" i="6" s="1"/>
  <c r="B26" i="6"/>
  <c r="E26" i="6" s="1"/>
  <c r="B27" i="6"/>
  <c r="E27" i="6" s="1"/>
  <c r="B28" i="6"/>
  <c r="E28" i="6" s="1"/>
  <c r="B29" i="6"/>
  <c r="E29" i="6" s="1"/>
  <c r="B30" i="6"/>
  <c r="E30" i="6" s="1"/>
  <c r="B31" i="6"/>
  <c r="E31" i="6" s="1"/>
  <c r="B32" i="6"/>
  <c r="E32" i="6" s="1"/>
  <c r="B33" i="6"/>
  <c r="E33" i="6" s="1"/>
  <c r="B34" i="6"/>
  <c r="E34" i="6" s="1"/>
  <c r="B35" i="6"/>
  <c r="E35" i="6" s="1"/>
  <c r="B36" i="6"/>
  <c r="E36" i="6" s="1"/>
  <c r="B37" i="6"/>
  <c r="E37" i="6" s="1"/>
  <c r="B38" i="6"/>
  <c r="E38" i="6" s="1"/>
  <c r="B39" i="6"/>
  <c r="E39" i="6" s="1"/>
  <c r="B40" i="6"/>
  <c r="E40" i="6" s="1"/>
  <c r="B41" i="6"/>
  <c r="E41" i="6" s="1"/>
  <c r="B42" i="6"/>
  <c r="E42" i="6" s="1"/>
  <c r="B43" i="6"/>
  <c r="E43" i="6" s="1"/>
  <c r="B44" i="6"/>
  <c r="E44" i="6" s="1"/>
  <c r="B45" i="6"/>
  <c r="E45" i="6" s="1"/>
  <c r="B46" i="6"/>
  <c r="E46" i="6" s="1"/>
  <c r="B47" i="6"/>
  <c r="E47" i="6" s="1"/>
  <c r="B48" i="6"/>
  <c r="E48" i="6" s="1"/>
  <c r="B49" i="6"/>
  <c r="E49" i="6" s="1"/>
  <c r="B50" i="6"/>
  <c r="E50" i="6" s="1"/>
  <c r="B51" i="6"/>
  <c r="E51" i="6" s="1"/>
  <c r="B52" i="6"/>
  <c r="E52" i="6" s="1"/>
  <c r="B53" i="6"/>
  <c r="E53" i="6" s="1"/>
  <c r="B54" i="6"/>
  <c r="E54" i="6" s="1"/>
  <c r="B55" i="6"/>
  <c r="E55" i="6" s="1"/>
  <c r="B56" i="6"/>
  <c r="E56" i="6" s="1"/>
  <c r="B57" i="6"/>
  <c r="E57" i="6" s="1"/>
  <c r="B58" i="6"/>
  <c r="E58" i="6" s="1"/>
  <c r="B59" i="6"/>
  <c r="E59" i="6" s="1"/>
  <c r="B60" i="6"/>
  <c r="E60" i="6" s="1"/>
  <c r="B61" i="6"/>
  <c r="E61" i="6" s="1"/>
  <c r="B62" i="6"/>
  <c r="E62" i="6" s="1"/>
  <c r="B63" i="6"/>
  <c r="E63" i="6" s="1"/>
  <c r="B4" i="6"/>
  <c r="E4" i="6" s="1"/>
  <c r="F4" i="6" s="1"/>
  <c r="G4" i="6" s="1"/>
  <c r="A63" i="15"/>
  <c r="A62" i="15"/>
  <c r="A61" i="15"/>
  <c r="A60" i="15"/>
  <c r="A59" i="15"/>
  <c r="A58" i="15"/>
  <c r="A57" i="15"/>
  <c r="A56" i="15"/>
  <c r="A55" i="15"/>
  <c r="A54" i="15"/>
  <c r="A53" i="15"/>
  <c r="A52" i="15"/>
  <c r="A51" i="15"/>
  <c r="A50" i="15"/>
  <c r="A49" i="15"/>
  <c r="A48" i="15"/>
  <c r="A47" i="15"/>
  <c r="A46" i="15"/>
  <c r="A45" i="15"/>
  <c r="A44" i="15"/>
  <c r="A43" i="15"/>
  <c r="A42" i="15"/>
  <c r="A41" i="15"/>
  <c r="A40" i="15"/>
  <c r="A39" i="15"/>
  <c r="A38" i="15"/>
  <c r="A37" i="15"/>
  <c r="A36" i="15"/>
  <c r="A35" i="15"/>
  <c r="A34" i="15"/>
  <c r="A33" i="15"/>
  <c r="A32" i="15"/>
  <c r="A31" i="15"/>
  <c r="A30" i="15"/>
  <c r="A29" i="15"/>
  <c r="A28" i="15"/>
  <c r="A27" i="15"/>
  <c r="A26" i="15"/>
  <c r="A25" i="15"/>
  <c r="A24" i="15"/>
  <c r="A23" i="15"/>
  <c r="A22" i="15"/>
  <c r="A21" i="15"/>
  <c r="A20" i="15"/>
  <c r="A19" i="15"/>
  <c r="A18" i="15"/>
  <c r="A17" i="15"/>
  <c r="A16" i="15"/>
  <c r="A15" i="15"/>
  <c r="A14" i="15"/>
  <c r="A13" i="15"/>
  <c r="A12" i="15"/>
  <c r="A11" i="15"/>
  <c r="A10" i="15"/>
  <c r="A9" i="15"/>
  <c r="A8" i="15"/>
  <c r="A7" i="15"/>
  <c r="A6" i="15"/>
  <c r="A5" i="15"/>
  <c r="A4" i="15"/>
  <c r="A3" i="15"/>
  <c r="A63" i="14"/>
  <c r="A62" i="14"/>
  <c r="A61" i="14"/>
  <c r="A60" i="14"/>
  <c r="A59" i="14"/>
  <c r="A58" i="14"/>
  <c r="A57" i="14"/>
  <c r="A56" i="14"/>
  <c r="A55" i="14"/>
  <c r="A54" i="14"/>
  <c r="A53" i="14"/>
  <c r="A52" i="14"/>
  <c r="A51" i="14"/>
  <c r="A50" i="14"/>
  <c r="A49" i="14"/>
  <c r="A48" i="14"/>
  <c r="A47" i="14"/>
  <c r="A46" i="14"/>
  <c r="A45" i="14"/>
  <c r="A44" i="14"/>
  <c r="A43" i="14"/>
  <c r="A42" i="14"/>
  <c r="A41" i="14"/>
  <c r="A40" i="14"/>
  <c r="A39" i="14"/>
  <c r="A38" i="14"/>
  <c r="A37" i="14"/>
  <c r="A36" i="14"/>
  <c r="A35" i="14"/>
  <c r="A34" i="14"/>
  <c r="A33" i="14"/>
  <c r="A32" i="14"/>
  <c r="A31" i="14"/>
  <c r="A30" i="14"/>
  <c r="A29" i="14"/>
  <c r="A28" i="14"/>
  <c r="A27" i="14"/>
  <c r="A26" i="14"/>
  <c r="A25" i="14"/>
  <c r="A24" i="14"/>
  <c r="A23" i="14"/>
  <c r="A22" i="14"/>
  <c r="A21" i="14"/>
  <c r="A20" i="14"/>
  <c r="A19" i="14"/>
  <c r="A18" i="14"/>
  <c r="A17" i="14"/>
  <c r="A16" i="14"/>
  <c r="A15" i="14"/>
  <c r="A14" i="14"/>
  <c r="A13" i="14"/>
  <c r="A12" i="14"/>
  <c r="A11" i="14"/>
  <c r="A10" i="14"/>
  <c r="A9" i="14"/>
  <c r="A8" i="14"/>
  <c r="A7" i="14"/>
  <c r="A6" i="14"/>
  <c r="A5" i="14"/>
  <c r="A4" i="14"/>
  <c r="A3" i="14"/>
  <c r="A63" i="13"/>
  <c r="A62" i="13"/>
  <c r="A61" i="13"/>
  <c r="A60" i="13"/>
  <c r="A59" i="13"/>
  <c r="A58" i="13"/>
  <c r="A57" i="13"/>
  <c r="A56" i="13"/>
  <c r="A55" i="13"/>
  <c r="A54" i="13"/>
  <c r="A53" i="13"/>
  <c r="A52" i="13"/>
  <c r="A51" i="13"/>
  <c r="A50" i="13"/>
  <c r="A49" i="13"/>
  <c r="A48" i="13"/>
  <c r="A47" i="13"/>
  <c r="A46" i="13"/>
  <c r="A45" i="13"/>
  <c r="A44" i="13"/>
  <c r="A43" i="13"/>
  <c r="A42" i="13"/>
  <c r="A41" i="13"/>
  <c r="A40" i="13"/>
  <c r="A39" i="13"/>
  <c r="A38" i="13"/>
  <c r="A37" i="13"/>
  <c r="A36" i="13"/>
  <c r="A35" i="13"/>
  <c r="A34" i="13"/>
  <c r="A33" i="13"/>
  <c r="A32" i="13"/>
  <c r="A31" i="13"/>
  <c r="A30" i="13"/>
  <c r="A29" i="13"/>
  <c r="A28" i="13"/>
  <c r="A27" i="13"/>
  <c r="A26" i="13"/>
  <c r="A25" i="13"/>
  <c r="A24" i="13"/>
  <c r="A23" i="13"/>
  <c r="A22" i="13"/>
  <c r="A21" i="13"/>
  <c r="A20" i="13"/>
  <c r="A19" i="13"/>
  <c r="A18" i="13"/>
  <c r="A17" i="13"/>
  <c r="A16" i="13"/>
  <c r="A15" i="13"/>
  <c r="A14" i="13"/>
  <c r="A13" i="13"/>
  <c r="A12" i="13"/>
  <c r="A11" i="13"/>
  <c r="A10" i="13"/>
  <c r="A9" i="13"/>
  <c r="A8" i="13"/>
  <c r="A7" i="13"/>
  <c r="A6" i="13"/>
  <c r="A5" i="13"/>
  <c r="A4" i="13"/>
  <c r="A3" i="13"/>
  <c r="A63" i="12"/>
  <c r="A62" i="12"/>
  <c r="A61" i="12"/>
  <c r="A60" i="12"/>
  <c r="A59" i="12"/>
  <c r="A58" i="12"/>
  <c r="A57" i="12"/>
  <c r="A56" i="12"/>
  <c r="A55" i="12"/>
  <c r="A54" i="12"/>
  <c r="A53" i="12"/>
  <c r="A52" i="12"/>
  <c r="A51" i="12"/>
  <c r="A50" i="12"/>
  <c r="A49" i="12"/>
  <c r="A48" i="12"/>
  <c r="A47" i="12"/>
  <c r="A46" i="12"/>
  <c r="A45" i="12"/>
  <c r="A44" i="12"/>
  <c r="A43" i="12"/>
  <c r="A42" i="12"/>
  <c r="A41" i="12"/>
  <c r="A40" i="12"/>
  <c r="A39" i="12"/>
  <c r="A38" i="12"/>
  <c r="A37" i="12"/>
  <c r="A36" i="12"/>
  <c r="A35" i="12"/>
  <c r="A34" i="12"/>
  <c r="A33" i="12"/>
  <c r="A32" i="12"/>
  <c r="A31" i="12"/>
  <c r="A30" i="12"/>
  <c r="A29" i="12"/>
  <c r="A28" i="12"/>
  <c r="A27" i="12"/>
  <c r="A26" i="12"/>
  <c r="A25" i="12"/>
  <c r="A24" i="12"/>
  <c r="A23" i="12"/>
  <c r="A22" i="12"/>
  <c r="A21" i="12"/>
  <c r="A20" i="12"/>
  <c r="A19" i="12"/>
  <c r="A18" i="12"/>
  <c r="A17" i="12"/>
  <c r="A16" i="12"/>
  <c r="A15" i="12"/>
  <c r="A14" i="12"/>
  <c r="A13" i="12"/>
  <c r="A12" i="12"/>
  <c r="A11" i="12"/>
  <c r="A10" i="12"/>
  <c r="A9" i="12"/>
  <c r="A8" i="12"/>
  <c r="A7" i="12"/>
  <c r="A6" i="12"/>
  <c r="A5" i="12"/>
  <c r="A4" i="12"/>
  <c r="A3" i="12"/>
  <c r="A63" i="11"/>
  <c r="A62" i="11"/>
  <c r="A61" i="11"/>
  <c r="A60" i="11"/>
  <c r="A59" i="11"/>
  <c r="A58" i="11"/>
  <c r="A57" i="11"/>
  <c r="A56" i="11"/>
  <c r="A55" i="11"/>
  <c r="A54" i="11"/>
  <c r="A53" i="11"/>
  <c r="A52" i="11"/>
  <c r="A51" i="11"/>
  <c r="A50" i="11"/>
  <c r="A49" i="11"/>
  <c r="A48" i="11"/>
  <c r="A47" i="11"/>
  <c r="A46" i="11"/>
  <c r="A45" i="11"/>
  <c r="A44" i="11"/>
  <c r="A43" i="11"/>
  <c r="A42" i="11"/>
  <c r="A41" i="11"/>
  <c r="A40" i="11"/>
  <c r="A39" i="11"/>
  <c r="A38" i="11"/>
  <c r="A37" i="11"/>
  <c r="A36" i="11"/>
  <c r="A35" i="11"/>
  <c r="A34" i="11"/>
  <c r="A33" i="11"/>
  <c r="A32" i="11"/>
  <c r="A31" i="11"/>
  <c r="A30" i="11"/>
  <c r="A29" i="11"/>
  <c r="A28" i="11"/>
  <c r="A27" i="11"/>
  <c r="A26" i="11"/>
  <c r="A25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A8" i="11"/>
  <c r="A7" i="11"/>
  <c r="A6" i="11"/>
  <c r="A5" i="11"/>
  <c r="A4" i="11"/>
  <c r="A3" i="11"/>
  <c r="A63" i="10"/>
  <c r="A62" i="10"/>
  <c r="A61" i="10"/>
  <c r="A60" i="10"/>
  <c r="A59" i="10"/>
  <c r="A58" i="10"/>
  <c r="A57" i="10"/>
  <c r="A56" i="10"/>
  <c r="A55" i="10"/>
  <c r="A54" i="10"/>
  <c r="A53" i="10"/>
  <c r="A52" i="10"/>
  <c r="A51" i="10"/>
  <c r="A50" i="10"/>
  <c r="A49" i="10"/>
  <c r="A48" i="10"/>
  <c r="A47" i="10"/>
  <c r="A46" i="10"/>
  <c r="A45" i="10"/>
  <c r="A44" i="10"/>
  <c r="A43" i="10"/>
  <c r="A42" i="10"/>
  <c r="A41" i="10"/>
  <c r="A40" i="10"/>
  <c r="A39" i="10"/>
  <c r="A38" i="10"/>
  <c r="A37" i="10"/>
  <c r="A36" i="10"/>
  <c r="A35" i="10"/>
  <c r="A34" i="10"/>
  <c r="A33" i="10"/>
  <c r="A32" i="10"/>
  <c r="A31" i="10"/>
  <c r="A30" i="10"/>
  <c r="A29" i="10"/>
  <c r="A28" i="10"/>
  <c r="A27" i="10"/>
  <c r="A26" i="10"/>
  <c r="A25" i="10"/>
  <c r="A24" i="10"/>
  <c r="A23" i="10"/>
  <c r="A22" i="10"/>
  <c r="A21" i="10"/>
  <c r="A20" i="10"/>
  <c r="A19" i="10"/>
  <c r="A18" i="10"/>
  <c r="A17" i="10"/>
  <c r="A16" i="10"/>
  <c r="A15" i="10"/>
  <c r="A14" i="10"/>
  <c r="A13" i="10"/>
  <c r="A12" i="10"/>
  <c r="A11" i="10"/>
  <c r="A10" i="10"/>
  <c r="A9" i="10"/>
  <c r="A8" i="10"/>
  <c r="A7" i="10"/>
  <c r="A6" i="10"/>
  <c r="A5" i="10"/>
  <c r="A4" i="10"/>
  <c r="A3" i="10"/>
  <c r="A63" i="9"/>
  <c r="A62" i="9"/>
  <c r="A61" i="9"/>
  <c r="A60" i="9"/>
  <c r="A59" i="9"/>
  <c r="A58" i="9"/>
  <c r="A57" i="9"/>
  <c r="A56" i="9"/>
  <c r="A55" i="9"/>
  <c r="A54" i="9"/>
  <c r="A53" i="9"/>
  <c r="A52" i="9"/>
  <c r="A51" i="9"/>
  <c r="A50" i="9"/>
  <c r="A49" i="9"/>
  <c r="A48" i="9"/>
  <c r="A47" i="9"/>
  <c r="A46" i="9"/>
  <c r="A45" i="9"/>
  <c r="A44" i="9"/>
  <c r="A43" i="9"/>
  <c r="A42" i="9"/>
  <c r="A41" i="9"/>
  <c r="A40" i="9"/>
  <c r="A39" i="9"/>
  <c r="A38" i="9"/>
  <c r="A37" i="9"/>
  <c r="A36" i="9"/>
  <c r="A35" i="9"/>
  <c r="A34" i="9"/>
  <c r="A33" i="9"/>
  <c r="A32" i="9"/>
  <c r="A31" i="9"/>
  <c r="A30" i="9"/>
  <c r="A29" i="9"/>
  <c r="A28" i="9"/>
  <c r="A27" i="9"/>
  <c r="A26" i="9"/>
  <c r="A25" i="9"/>
  <c r="A24" i="9"/>
  <c r="A23" i="9"/>
  <c r="A22" i="9"/>
  <c r="A21" i="9"/>
  <c r="A20" i="9"/>
  <c r="A19" i="9"/>
  <c r="A18" i="9"/>
  <c r="A17" i="9"/>
  <c r="A16" i="9"/>
  <c r="A15" i="9"/>
  <c r="A14" i="9"/>
  <c r="A13" i="9"/>
  <c r="A12" i="9"/>
  <c r="A11" i="9"/>
  <c r="A10" i="9"/>
  <c r="A9" i="9"/>
  <c r="A8" i="9"/>
  <c r="A7" i="9"/>
  <c r="A6" i="9"/>
  <c r="A5" i="9"/>
  <c r="A4" i="9"/>
  <c r="A3" i="9"/>
  <c r="A63" i="8"/>
  <c r="A62" i="8"/>
  <c r="A61" i="8"/>
  <c r="A60" i="8"/>
  <c r="A59" i="8"/>
  <c r="A58" i="8"/>
  <c r="A57" i="8"/>
  <c r="A56" i="8"/>
  <c r="A55" i="8"/>
  <c r="A54" i="8"/>
  <c r="A53" i="8"/>
  <c r="A52" i="8"/>
  <c r="A51" i="8"/>
  <c r="A50" i="8"/>
  <c r="A49" i="8"/>
  <c r="A48" i="8"/>
  <c r="A47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B5" i="5"/>
  <c r="E5" i="5" s="1"/>
  <c r="B6" i="5"/>
  <c r="E6" i="5" s="1"/>
  <c r="B7" i="5"/>
  <c r="E7" i="5" s="1"/>
  <c r="B8" i="5"/>
  <c r="E8" i="5" s="1"/>
  <c r="B9" i="5"/>
  <c r="E9" i="5" s="1"/>
  <c r="B10" i="5"/>
  <c r="E10" i="5" s="1"/>
  <c r="B11" i="5"/>
  <c r="E11" i="5" s="1"/>
  <c r="B12" i="5"/>
  <c r="E12" i="5" s="1"/>
  <c r="B13" i="5"/>
  <c r="E13" i="5" s="1"/>
  <c r="B14" i="5"/>
  <c r="E14" i="5" s="1"/>
  <c r="B15" i="5"/>
  <c r="E15" i="5" s="1"/>
  <c r="B16" i="5"/>
  <c r="E16" i="5" s="1"/>
  <c r="B17" i="5"/>
  <c r="E17" i="5" s="1"/>
  <c r="B18" i="5"/>
  <c r="E18" i="5" s="1"/>
  <c r="B19" i="5"/>
  <c r="E19" i="5" s="1"/>
  <c r="B20" i="5"/>
  <c r="E20" i="5" s="1"/>
  <c r="B21" i="5"/>
  <c r="E21" i="5" s="1"/>
  <c r="B22" i="5"/>
  <c r="E22" i="5" s="1"/>
  <c r="B23" i="5"/>
  <c r="E23" i="5" s="1"/>
  <c r="B24" i="5"/>
  <c r="E24" i="5" s="1"/>
  <c r="B25" i="5"/>
  <c r="E25" i="5" s="1"/>
  <c r="B26" i="5"/>
  <c r="E26" i="5" s="1"/>
  <c r="B27" i="5"/>
  <c r="E27" i="5" s="1"/>
  <c r="B28" i="5"/>
  <c r="E28" i="5" s="1"/>
  <c r="B29" i="5"/>
  <c r="E29" i="5" s="1"/>
  <c r="B30" i="5"/>
  <c r="E30" i="5" s="1"/>
  <c r="B31" i="5"/>
  <c r="E31" i="5" s="1"/>
  <c r="B32" i="5"/>
  <c r="E32" i="5" s="1"/>
  <c r="B33" i="5"/>
  <c r="E33" i="5" s="1"/>
  <c r="B34" i="5"/>
  <c r="E34" i="5" s="1"/>
  <c r="B35" i="5"/>
  <c r="E35" i="5" s="1"/>
  <c r="B36" i="5"/>
  <c r="E36" i="5" s="1"/>
  <c r="B37" i="5"/>
  <c r="E37" i="5" s="1"/>
  <c r="B38" i="5"/>
  <c r="E38" i="5" s="1"/>
  <c r="B39" i="5"/>
  <c r="E39" i="5" s="1"/>
  <c r="B40" i="5"/>
  <c r="E40" i="5" s="1"/>
  <c r="B41" i="5"/>
  <c r="E41" i="5" s="1"/>
  <c r="B42" i="5"/>
  <c r="E42" i="5" s="1"/>
  <c r="B43" i="5"/>
  <c r="E43" i="5" s="1"/>
  <c r="B44" i="5"/>
  <c r="E44" i="5" s="1"/>
  <c r="B45" i="5"/>
  <c r="E45" i="5" s="1"/>
  <c r="B46" i="5"/>
  <c r="E46" i="5" s="1"/>
  <c r="B47" i="5"/>
  <c r="E47" i="5" s="1"/>
  <c r="B48" i="5"/>
  <c r="E48" i="5" s="1"/>
  <c r="B49" i="5"/>
  <c r="E49" i="5" s="1"/>
  <c r="B50" i="5"/>
  <c r="E50" i="5" s="1"/>
  <c r="B51" i="5"/>
  <c r="E51" i="5" s="1"/>
  <c r="B52" i="5"/>
  <c r="E52" i="5" s="1"/>
  <c r="B53" i="5"/>
  <c r="E53" i="5" s="1"/>
  <c r="B54" i="5"/>
  <c r="E54" i="5" s="1"/>
  <c r="B55" i="5"/>
  <c r="E55" i="5" s="1"/>
  <c r="B56" i="5"/>
  <c r="E56" i="5" s="1"/>
  <c r="B57" i="5"/>
  <c r="E57" i="5" s="1"/>
  <c r="B58" i="5"/>
  <c r="E58" i="5" s="1"/>
  <c r="B59" i="5"/>
  <c r="E59" i="5" s="1"/>
  <c r="B60" i="5"/>
  <c r="E60" i="5" s="1"/>
  <c r="B61" i="5"/>
  <c r="E61" i="5" s="1"/>
  <c r="B62" i="5"/>
  <c r="E62" i="5" s="1"/>
  <c r="B63" i="5"/>
  <c r="E63" i="5" s="1"/>
  <c r="B4" i="5"/>
  <c r="E4" i="5" s="1"/>
  <c r="F4" i="5" s="1"/>
  <c r="G4" i="5" s="1"/>
  <c r="A63" i="5"/>
  <c r="A62" i="5"/>
  <c r="A61" i="5"/>
  <c r="A60" i="5"/>
  <c r="A59" i="5"/>
  <c r="A58" i="5"/>
  <c r="A57" i="5"/>
  <c r="A56" i="5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3" i="5"/>
  <c r="B5" i="4"/>
  <c r="E5" i="4" s="1"/>
  <c r="B6" i="4"/>
  <c r="E6" i="4" s="1"/>
  <c r="B7" i="4"/>
  <c r="E7" i="4" s="1"/>
  <c r="B8" i="4"/>
  <c r="E8" i="4" s="1"/>
  <c r="B9" i="4"/>
  <c r="E9" i="4" s="1"/>
  <c r="B10" i="4"/>
  <c r="E10" i="4" s="1"/>
  <c r="B11" i="4"/>
  <c r="E11" i="4" s="1"/>
  <c r="B12" i="4"/>
  <c r="E12" i="4" s="1"/>
  <c r="B13" i="4"/>
  <c r="E13" i="4" s="1"/>
  <c r="B14" i="4"/>
  <c r="E14" i="4" s="1"/>
  <c r="B15" i="4"/>
  <c r="E15" i="4" s="1"/>
  <c r="B16" i="4"/>
  <c r="E16" i="4" s="1"/>
  <c r="B17" i="4"/>
  <c r="E17" i="4" s="1"/>
  <c r="B18" i="4"/>
  <c r="E18" i="4" s="1"/>
  <c r="B19" i="4"/>
  <c r="E19" i="4" s="1"/>
  <c r="B20" i="4"/>
  <c r="E20" i="4" s="1"/>
  <c r="B21" i="4"/>
  <c r="E21" i="4" s="1"/>
  <c r="B22" i="4"/>
  <c r="E22" i="4" s="1"/>
  <c r="B23" i="4"/>
  <c r="E23" i="4" s="1"/>
  <c r="B24" i="4"/>
  <c r="E24" i="4" s="1"/>
  <c r="B25" i="4"/>
  <c r="E25" i="4" s="1"/>
  <c r="B26" i="4"/>
  <c r="E26" i="4" s="1"/>
  <c r="B27" i="4"/>
  <c r="E27" i="4" s="1"/>
  <c r="B28" i="4"/>
  <c r="E28" i="4" s="1"/>
  <c r="B29" i="4"/>
  <c r="E29" i="4" s="1"/>
  <c r="B30" i="4"/>
  <c r="E30" i="4" s="1"/>
  <c r="B31" i="4"/>
  <c r="E31" i="4" s="1"/>
  <c r="B32" i="4"/>
  <c r="E32" i="4" s="1"/>
  <c r="B33" i="4"/>
  <c r="E33" i="4" s="1"/>
  <c r="B34" i="4"/>
  <c r="E34" i="4" s="1"/>
  <c r="B35" i="4"/>
  <c r="E35" i="4" s="1"/>
  <c r="B36" i="4"/>
  <c r="E36" i="4" s="1"/>
  <c r="B37" i="4"/>
  <c r="E37" i="4" s="1"/>
  <c r="B38" i="4"/>
  <c r="E38" i="4" s="1"/>
  <c r="B39" i="4"/>
  <c r="E39" i="4" s="1"/>
  <c r="B40" i="4"/>
  <c r="E40" i="4" s="1"/>
  <c r="B41" i="4"/>
  <c r="E41" i="4" s="1"/>
  <c r="B42" i="4"/>
  <c r="E42" i="4" s="1"/>
  <c r="B43" i="4"/>
  <c r="E43" i="4" s="1"/>
  <c r="B44" i="4"/>
  <c r="E44" i="4" s="1"/>
  <c r="B45" i="4"/>
  <c r="E45" i="4" s="1"/>
  <c r="B46" i="4"/>
  <c r="E46" i="4" s="1"/>
  <c r="B47" i="4"/>
  <c r="E47" i="4" s="1"/>
  <c r="B48" i="4"/>
  <c r="E48" i="4" s="1"/>
  <c r="B49" i="4"/>
  <c r="E49" i="4" s="1"/>
  <c r="B50" i="4"/>
  <c r="E50" i="4" s="1"/>
  <c r="B51" i="4"/>
  <c r="E51" i="4" s="1"/>
  <c r="B52" i="4"/>
  <c r="E52" i="4" s="1"/>
  <c r="B53" i="4"/>
  <c r="E53" i="4" s="1"/>
  <c r="B54" i="4"/>
  <c r="E54" i="4" s="1"/>
  <c r="B55" i="4"/>
  <c r="E55" i="4" s="1"/>
  <c r="B56" i="4"/>
  <c r="E56" i="4" s="1"/>
  <c r="B57" i="4"/>
  <c r="E57" i="4" s="1"/>
  <c r="B58" i="4"/>
  <c r="E58" i="4" s="1"/>
  <c r="B59" i="4"/>
  <c r="E59" i="4" s="1"/>
  <c r="B60" i="4"/>
  <c r="E60" i="4" s="1"/>
  <c r="B61" i="4"/>
  <c r="E61" i="4" s="1"/>
  <c r="B62" i="4"/>
  <c r="E62" i="4" s="1"/>
  <c r="B63" i="4"/>
  <c r="E63" i="4" s="1"/>
  <c r="B4" i="4"/>
  <c r="E4" i="4" s="1"/>
  <c r="F4" i="4" s="1"/>
  <c r="G4" i="4" s="1"/>
  <c r="I6" i="28" l="1"/>
  <c r="D7" i="28" s="1"/>
  <c r="H6" i="28"/>
  <c r="J6" i="28"/>
  <c r="F7" i="28" s="1"/>
  <c r="G7" i="28" s="1"/>
  <c r="K4" i="5"/>
  <c r="O4" i="5"/>
  <c r="P4" i="5" s="1"/>
  <c r="R4" i="16" s="1"/>
  <c r="K4" i="12"/>
  <c r="O4" i="12"/>
  <c r="P4" i="12" s="1"/>
  <c r="Q4" i="16" s="1"/>
  <c r="K4" i="13"/>
  <c r="O4" i="13"/>
  <c r="P4" i="13" s="1"/>
  <c r="F4" i="16" s="1"/>
  <c r="K4" i="14"/>
  <c r="O4" i="14"/>
  <c r="P4" i="14" s="1"/>
  <c r="M4" i="16" s="1"/>
  <c r="K4" i="15"/>
  <c r="O4" i="15"/>
  <c r="P4" i="15" s="1"/>
  <c r="N4" i="16" s="1"/>
  <c r="K4" i="8"/>
  <c r="O4" i="8"/>
  <c r="P4" i="8" s="1"/>
  <c r="X4" i="16" s="1"/>
  <c r="K5" i="25"/>
  <c r="O5" i="25"/>
  <c r="P5" i="25" s="1"/>
  <c r="K5" i="16" s="1"/>
  <c r="O5" i="18"/>
  <c r="P5" i="18" s="1"/>
  <c r="G5" i="16" s="1"/>
  <c r="K5" i="18"/>
  <c r="O4" i="4"/>
  <c r="P4" i="4" s="1"/>
  <c r="C4" i="16" s="1"/>
  <c r="K4" i="4"/>
  <c r="K4" i="9"/>
  <c r="O4" i="9"/>
  <c r="P4" i="9" s="1"/>
  <c r="L4" i="16" s="1"/>
  <c r="K4" i="10"/>
  <c r="O4" i="10"/>
  <c r="P4" i="10" s="1"/>
  <c r="D4" i="16" s="1"/>
  <c r="K4" i="11"/>
  <c r="O4" i="11"/>
  <c r="P4" i="11" s="1"/>
  <c r="P4" i="16" s="1"/>
  <c r="K4" i="3"/>
  <c r="H4" i="3" s="1"/>
  <c r="O4" i="3"/>
  <c r="P4" i="3" s="1"/>
  <c r="B4" i="16" s="1"/>
  <c r="O5" i="19"/>
  <c r="P5" i="19" s="1"/>
  <c r="S5" i="16" s="1"/>
  <c r="K5" i="19"/>
  <c r="K5" i="21"/>
  <c r="O5" i="21"/>
  <c r="P5" i="21" s="1"/>
  <c r="H5" i="16" s="1"/>
  <c r="K4" i="6"/>
  <c r="O4" i="6"/>
  <c r="P4" i="6" s="1"/>
  <c r="W4" i="16" s="1"/>
  <c r="K4" i="7"/>
  <c r="O4" i="7"/>
  <c r="P4" i="7" s="1"/>
  <c r="I4" i="16" s="1"/>
  <c r="O5" i="26"/>
  <c r="P5" i="26" s="1"/>
  <c r="V5" i="16" s="1"/>
  <c r="K5" i="26"/>
  <c r="K5" i="20"/>
  <c r="O5" i="20"/>
  <c r="P5" i="20" s="1"/>
  <c r="T5" i="16" s="1"/>
  <c r="O5" i="22"/>
  <c r="P5" i="22" s="1"/>
  <c r="U5" i="16" s="1"/>
  <c r="K5" i="22"/>
  <c r="K5" i="24"/>
  <c r="O5" i="24"/>
  <c r="P5" i="24" s="1"/>
  <c r="J5" i="16" s="1"/>
  <c r="P6" i="27"/>
  <c r="Q6" i="27" s="1"/>
  <c r="L6" i="27"/>
  <c r="L4" i="3"/>
  <c r="J4" i="3"/>
  <c r="F5" i="3" s="1"/>
  <c r="I4" i="3"/>
  <c r="D5" i="3" s="1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3" i="3"/>
  <c r="B42" i="3"/>
  <c r="E42" i="3" s="1"/>
  <c r="B43" i="3"/>
  <c r="E43" i="3" s="1"/>
  <c r="B44" i="3"/>
  <c r="E44" i="3" s="1"/>
  <c r="B45" i="3"/>
  <c r="E45" i="3" s="1"/>
  <c r="B46" i="3"/>
  <c r="E46" i="3" s="1"/>
  <c r="B47" i="3"/>
  <c r="E47" i="3" s="1"/>
  <c r="B48" i="3"/>
  <c r="E48" i="3" s="1"/>
  <c r="B49" i="3"/>
  <c r="E49" i="3" s="1"/>
  <c r="B50" i="3"/>
  <c r="E50" i="3" s="1"/>
  <c r="B51" i="3"/>
  <c r="E51" i="3" s="1"/>
  <c r="B52" i="3"/>
  <c r="E52" i="3" s="1"/>
  <c r="B53" i="3"/>
  <c r="E53" i="3" s="1"/>
  <c r="B54" i="3"/>
  <c r="E54" i="3" s="1"/>
  <c r="B55" i="3"/>
  <c r="E55" i="3" s="1"/>
  <c r="B56" i="3"/>
  <c r="E56" i="3" s="1"/>
  <c r="B57" i="3"/>
  <c r="E57" i="3" s="1"/>
  <c r="B58" i="3"/>
  <c r="E58" i="3" s="1"/>
  <c r="B59" i="3"/>
  <c r="E59" i="3" s="1"/>
  <c r="B60" i="3"/>
  <c r="E60" i="3" s="1"/>
  <c r="B61" i="3"/>
  <c r="E61" i="3" s="1"/>
  <c r="B62" i="3"/>
  <c r="E62" i="3" s="1"/>
  <c r="B63" i="3"/>
  <c r="E63" i="3" s="1"/>
  <c r="B3" i="3"/>
  <c r="K7" i="28" l="1"/>
  <c r="O7" i="28"/>
  <c r="P7" i="28" s="1"/>
  <c r="L6" i="28"/>
  <c r="I4" i="4"/>
  <c r="D5" i="4" s="1"/>
  <c r="H4" i="4"/>
  <c r="L4" i="4" s="1"/>
  <c r="J4" i="4"/>
  <c r="F5" i="4" s="1"/>
  <c r="G5" i="4" s="1"/>
  <c r="H5" i="24"/>
  <c r="L5" i="24" s="1"/>
  <c r="J5" i="24"/>
  <c r="F6" i="24" s="1"/>
  <c r="G6" i="24" s="1"/>
  <c r="I5" i="24"/>
  <c r="D6" i="24" s="1"/>
  <c r="I5" i="20"/>
  <c r="D6" i="20" s="1"/>
  <c r="J5" i="20"/>
  <c r="F6" i="20" s="1"/>
  <c r="G6" i="20" s="1"/>
  <c r="H5" i="20"/>
  <c r="L5" i="20" s="1"/>
  <c r="H4" i="7"/>
  <c r="L4" i="7" s="1"/>
  <c r="J4" i="7"/>
  <c r="F5" i="7" s="1"/>
  <c r="G5" i="7" s="1"/>
  <c r="I4" i="7"/>
  <c r="D5" i="7" s="1"/>
  <c r="I5" i="21"/>
  <c r="D6" i="21" s="1"/>
  <c r="H5" i="21"/>
  <c r="L5" i="21" s="1"/>
  <c r="J5" i="21"/>
  <c r="F6" i="21" s="1"/>
  <c r="G6" i="21" s="1"/>
  <c r="I4" i="10"/>
  <c r="D5" i="10" s="1"/>
  <c r="H4" i="10"/>
  <c r="L4" i="10" s="1"/>
  <c r="J4" i="10"/>
  <c r="F5" i="10" s="1"/>
  <c r="G5" i="10" s="1"/>
  <c r="H5" i="25"/>
  <c r="L5" i="25" s="1"/>
  <c r="J5" i="25"/>
  <c r="F6" i="25" s="1"/>
  <c r="G6" i="25" s="1"/>
  <c r="I5" i="25"/>
  <c r="D6" i="25" s="1"/>
  <c r="J4" i="15"/>
  <c r="F5" i="15" s="1"/>
  <c r="G5" i="15" s="1"/>
  <c r="I4" i="15"/>
  <c r="D5" i="15" s="1"/>
  <c r="H4" i="15"/>
  <c r="L4" i="15" s="1"/>
  <c r="J4" i="13"/>
  <c r="F5" i="13" s="1"/>
  <c r="G5" i="13" s="1"/>
  <c r="I4" i="13"/>
  <c r="D5" i="13" s="1"/>
  <c r="H4" i="13"/>
  <c r="L4" i="13" s="1"/>
  <c r="J5" i="22"/>
  <c r="F6" i="22" s="1"/>
  <c r="G6" i="22" s="1"/>
  <c r="I5" i="22"/>
  <c r="D6" i="22" s="1"/>
  <c r="H5" i="22"/>
  <c r="L5" i="22" s="1"/>
  <c r="J5" i="26"/>
  <c r="F6" i="26" s="1"/>
  <c r="G6" i="26" s="1"/>
  <c r="I5" i="26"/>
  <c r="D6" i="26" s="1"/>
  <c r="H5" i="26"/>
  <c r="L5" i="26" s="1"/>
  <c r="H5" i="19"/>
  <c r="L5" i="19" s="1"/>
  <c r="J5" i="19"/>
  <c r="F6" i="19" s="1"/>
  <c r="G6" i="19" s="1"/>
  <c r="I5" i="19"/>
  <c r="D6" i="19" s="1"/>
  <c r="I5" i="18"/>
  <c r="D6" i="18" s="1"/>
  <c r="H5" i="18"/>
  <c r="L5" i="18" s="1"/>
  <c r="J5" i="18"/>
  <c r="F6" i="18" s="1"/>
  <c r="G6" i="18" s="1"/>
  <c r="J4" i="6"/>
  <c r="F5" i="6" s="1"/>
  <c r="G5" i="6" s="1"/>
  <c r="H4" i="6"/>
  <c r="L4" i="6" s="1"/>
  <c r="I4" i="6"/>
  <c r="D5" i="6" s="1"/>
  <c r="H4" i="11"/>
  <c r="L4" i="11" s="1"/>
  <c r="J4" i="11"/>
  <c r="F5" i="11" s="1"/>
  <c r="G5" i="11" s="1"/>
  <c r="I4" i="11"/>
  <c r="D5" i="11" s="1"/>
  <c r="J4" i="9"/>
  <c r="F5" i="9" s="1"/>
  <c r="G5" i="9" s="1"/>
  <c r="I4" i="9"/>
  <c r="D5" i="9" s="1"/>
  <c r="H4" i="9"/>
  <c r="L4" i="9" s="1"/>
  <c r="I4" i="8"/>
  <c r="D5" i="8" s="1"/>
  <c r="H4" i="8"/>
  <c r="L4" i="8" s="1"/>
  <c r="J4" i="8"/>
  <c r="F5" i="8" s="1"/>
  <c r="G5" i="8" s="1"/>
  <c r="I4" i="14"/>
  <c r="D5" i="14" s="1"/>
  <c r="J4" i="14"/>
  <c r="F5" i="14" s="1"/>
  <c r="G5" i="14" s="1"/>
  <c r="H4" i="14"/>
  <c r="L4" i="14" s="1"/>
  <c r="I4" i="12"/>
  <c r="D5" i="12" s="1"/>
  <c r="H4" i="12"/>
  <c r="L4" i="12" s="1"/>
  <c r="J4" i="12"/>
  <c r="F5" i="12" s="1"/>
  <c r="G5" i="12" s="1"/>
  <c r="I4" i="5"/>
  <c r="D5" i="5" s="1"/>
  <c r="J4" i="5"/>
  <c r="F5" i="5" s="1"/>
  <c r="G5" i="5" s="1"/>
  <c r="H4" i="5"/>
  <c r="L4" i="5" s="1"/>
  <c r="J6" i="27"/>
  <c r="E7" i="27" s="1"/>
  <c r="K6" i="27"/>
  <c r="G7" i="27" s="1"/>
  <c r="H7" i="27" s="1"/>
  <c r="I6" i="27"/>
  <c r="M6" i="27"/>
  <c r="G5" i="3"/>
  <c r="H7" i="28" l="1"/>
  <c r="I7" i="28"/>
  <c r="D8" i="28" s="1"/>
  <c r="J7" i="28"/>
  <c r="F8" i="28" s="1"/>
  <c r="G8" i="28" s="1"/>
  <c r="K5" i="11"/>
  <c r="O5" i="11"/>
  <c r="P5" i="11" s="1"/>
  <c r="P5" i="16" s="1"/>
  <c r="K5" i="6"/>
  <c r="O5" i="6"/>
  <c r="P5" i="6" s="1"/>
  <c r="W5" i="16" s="1"/>
  <c r="K6" i="22"/>
  <c r="O6" i="22"/>
  <c r="P6" i="22" s="1"/>
  <c r="U6" i="16" s="1"/>
  <c r="O6" i="25"/>
  <c r="P6" i="25" s="1"/>
  <c r="K6" i="16" s="1"/>
  <c r="K6" i="25"/>
  <c r="O6" i="20"/>
  <c r="P6" i="20" s="1"/>
  <c r="T6" i="16" s="1"/>
  <c r="K6" i="20"/>
  <c r="K5" i="5"/>
  <c r="O5" i="5"/>
  <c r="P5" i="5" s="1"/>
  <c r="R5" i="16" s="1"/>
  <c r="O5" i="8"/>
  <c r="P5" i="8" s="1"/>
  <c r="X5" i="16" s="1"/>
  <c r="K5" i="8"/>
  <c r="K6" i="18"/>
  <c r="O6" i="18"/>
  <c r="P6" i="18" s="1"/>
  <c r="G6" i="16" s="1"/>
  <c r="K6" i="19"/>
  <c r="O6" i="19"/>
  <c r="P6" i="19" s="1"/>
  <c r="S6" i="16" s="1"/>
  <c r="O6" i="26"/>
  <c r="P6" i="26" s="1"/>
  <c r="V6" i="16" s="1"/>
  <c r="K6" i="26"/>
  <c r="K6" i="21"/>
  <c r="O6" i="21"/>
  <c r="P6" i="21" s="1"/>
  <c r="H6" i="16" s="1"/>
  <c r="O5" i="7"/>
  <c r="P5" i="7" s="1"/>
  <c r="I5" i="16" s="1"/>
  <c r="K5" i="7"/>
  <c r="O5" i="4"/>
  <c r="P5" i="4" s="1"/>
  <c r="C5" i="16" s="1"/>
  <c r="K5" i="4"/>
  <c r="K5" i="9"/>
  <c r="O5" i="9"/>
  <c r="P5" i="9" s="1"/>
  <c r="L5" i="16" s="1"/>
  <c r="K5" i="15"/>
  <c r="O5" i="15"/>
  <c r="P5" i="15" s="1"/>
  <c r="N5" i="16" s="1"/>
  <c r="O5" i="10"/>
  <c r="P5" i="10" s="1"/>
  <c r="D5" i="16" s="1"/>
  <c r="K5" i="10"/>
  <c r="K5" i="12"/>
  <c r="O5" i="12"/>
  <c r="P5" i="12" s="1"/>
  <c r="Q5" i="16" s="1"/>
  <c r="K5" i="14"/>
  <c r="O5" i="14"/>
  <c r="P5" i="14" s="1"/>
  <c r="M5" i="16" s="1"/>
  <c r="O5" i="13"/>
  <c r="P5" i="13" s="1"/>
  <c r="F5" i="16" s="1"/>
  <c r="K5" i="13"/>
  <c r="O6" i="24"/>
  <c r="P6" i="24" s="1"/>
  <c r="J6" i="16" s="1"/>
  <c r="K6" i="24"/>
  <c r="K5" i="3"/>
  <c r="O5" i="3"/>
  <c r="P5" i="3" s="1"/>
  <c r="B5" i="16" s="1"/>
  <c r="P7" i="27"/>
  <c r="Q7" i="27" s="1"/>
  <c r="L7" i="27"/>
  <c r="J5" i="3"/>
  <c r="F6" i="3" s="1"/>
  <c r="G6" i="3" s="1"/>
  <c r="H5" i="3"/>
  <c r="I5" i="3"/>
  <c r="D6" i="3" s="1"/>
  <c r="K8" i="28" l="1"/>
  <c r="O8" i="28"/>
  <c r="P8" i="28" s="1"/>
  <c r="L7" i="28"/>
  <c r="J6" i="24"/>
  <c r="F7" i="24" s="1"/>
  <c r="G7" i="24" s="1"/>
  <c r="I6" i="24"/>
  <c r="D7" i="24" s="1"/>
  <c r="H6" i="24"/>
  <c r="L6" i="24" s="1"/>
  <c r="J5" i="10"/>
  <c r="F6" i="10" s="1"/>
  <c r="G6" i="10" s="1"/>
  <c r="I5" i="10"/>
  <c r="D6" i="10" s="1"/>
  <c r="H5" i="10"/>
  <c r="L5" i="10" s="1"/>
  <c r="H5" i="7"/>
  <c r="L5" i="7" s="1"/>
  <c r="J5" i="7"/>
  <c r="F6" i="7" s="1"/>
  <c r="G6" i="7" s="1"/>
  <c r="I5" i="7"/>
  <c r="D6" i="7" s="1"/>
  <c r="J6" i="26"/>
  <c r="F7" i="26" s="1"/>
  <c r="G7" i="26" s="1"/>
  <c r="I6" i="26"/>
  <c r="D7" i="26" s="1"/>
  <c r="H6" i="26"/>
  <c r="L6" i="26" s="1"/>
  <c r="J6" i="25"/>
  <c r="F7" i="25" s="1"/>
  <c r="G7" i="25" s="1"/>
  <c r="I6" i="25"/>
  <c r="D7" i="25" s="1"/>
  <c r="H6" i="25"/>
  <c r="L6" i="25" s="1"/>
  <c r="H5" i="14"/>
  <c r="L5" i="14" s="1"/>
  <c r="J5" i="14"/>
  <c r="F6" i="14" s="1"/>
  <c r="G6" i="14" s="1"/>
  <c r="I5" i="14"/>
  <c r="D6" i="14" s="1"/>
  <c r="J5" i="9"/>
  <c r="F6" i="9" s="1"/>
  <c r="G6" i="9" s="1"/>
  <c r="I5" i="9"/>
  <c r="D6" i="9" s="1"/>
  <c r="H5" i="9"/>
  <c r="L5" i="9" s="1"/>
  <c r="I6" i="18"/>
  <c r="D7" i="18" s="1"/>
  <c r="H6" i="18"/>
  <c r="L6" i="18" s="1"/>
  <c r="J6" i="18"/>
  <c r="F7" i="18" s="1"/>
  <c r="G7" i="18" s="1"/>
  <c r="H5" i="5"/>
  <c r="L5" i="5" s="1"/>
  <c r="J5" i="5"/>
  <c r="F6" i="5" s="1"/>
  <c r="G6" i="5" s="1"/>
  <c r="I5" i="5"/>
  <c r="D6" i="5" s="1"/>
  <c r="H5" i="6"/>
  <c r="L5" i="6" s="1"/>
  <c r="I5" i="6"/>
  <c r="D6" i="6" s="1"/>
  <c r="J5" i="6"/>
  <c r="F6" i="6" s="1"/>
  <c r="G6" i="6" s="1"/>
  <c r="I5" i="13"/>
  <c r="D6" i="13" s="1"/>
  <c r="J5" i="13"/>
  <c r="F6" i="13" s="1"/>
  <c r="G6" i="13" s="1"/>
  <c r="H5" i="13"/>
  <c r="L5" i="13" s="1"/>
  <c r="I5" i="4"/>
  <c r="D6" i="4" s="1"/>
  <c r="H5" i="4"/>
  <c r="L5" i="4" s="1"/>
  <c r="J5" i="4"/>
  <c r="F6" i="4" s="1"/>
  <c r="G6" i="4" s="1"/>
  <c r="I5" i="8"/>
  <c r="D6" i="8" s="1"/>
  <c r="H5" i="8"/>
  <c r="L5" i="8" s="1"/>
  <c r="J5" i="8"/>
  <c r="F6" i="8" s="1"/>
  <c r="G6" i="8" s="1"/>
  <c r="J6" i="20"/>
  <c r="F7" i="20" s="1"/>
  <c r="G7" i="20" s="1"/>
  <c r="H6" i="20"/>
  <c r="L6" i="20" s="1"/>
  <c r="I6" i="20"/>
  <c r="D7" i="20" s="1"/>
  <c r="H5" i="12"/>
  <c r="L5" i="12" s="1"/>
  <c r="I5" i="12"/>
  <c r="D6" i="12" s="1"/>
  <c r="J5" i="12"/>
  <c r="F6" i="12" s="1"/>
  <c r="G6" i="12" s="1"/>
  <c r="H5" i="15"/>
  <c r="L5" i="15" s="1"/>
  <c r="J5" i="15"/>
  <c r="F6" i="15" s="1"/>
  <c r="G6" i="15" s="1"/>
  <c r="I5" i="15"/>
  <c r="D6" i="15" s="1"/>
  <c r="J6" i="21"/>
  <c r="F7" i="21" s="1"/>
  <c r="G7" i="21" s="1"/>
  <c r="I6" i="21"/>
  <c r="D7" i="21" s="1"/>
  <c r="H6" i="21"/>
  <c r="L6" i="21" s="1"/>
  <c r="I6" i="19"/>
  <c r="D7" i="19" s="1"/>
  <c r="H6" i="19"/>
  <c r="L6" i="19" s="1"/>
  <c r="J6" i="19"/>
  <c r="F7" i="19" s="1"/>
  <c r="G7" i="19" s="1"/>
  <c r="J6" i="22"/>
  <c r="F7" i="22" s="1"/>
  <c r="G7" i="22" s="1"/>
  <c r="H6" i="22"/>
  <c r="L6" i="22" s="1"/>
  <c r="I6" i="22"/>
  <c r="D7" i="22" s="1"/>
  <c r="H5" i="11"/>
  <c r="L5" i="11" s="1"/>
  <c r="J5" i="11"/>
  <c r="F6" i="11" s="1"/>
  <c r="G6" i="11" s="1"/>
  <c r="I5" i="11"/>
  <c r="D6" i="11" s="1"/>
  <c r="L5" i="3"/>
  <c r="O6" i="3"/>
  <c r="P6" i="3" s="1"/>
  <c r="B6" i="16" s="1"/>
  <c r="K7" i="27"/>
  <c r="J7" i="27"/>
  <c r="I7" i="27"/>
  <c r="M7" i="27"/>
  <c r="G8" i="27"/>
  <c r="H8" i="27" s="1"/>
  <c r="E8" i="27"/>
  <c r="K6" i="3"/>
  <c r="J8" i="28" l="1"/>
  <c r="F9" i="28" s="1"/>
  <c r="G9" i="28" s="1"/>
  <c r="H8" i="28"/>
  <c r="I8" i="28"/>
  <c r="D9" i="28" s="1"/>
  <c r="K7" i="20"/>
  <c r="O7" i="20"/>
  <c r="P7" i="20" s="1"/>
  <c r="T7" i="16" s="1"/>
  <c r="O6" i="4"/>
  <c r="P6" i="4" s="1"/>
  <c r="C6" i="16" s="1"/>
  <c r="K6" i="4"/>
  <c r="K6" i="13"/>
  <c r="O6" i="13"/>
  <c r="P6" i="13" s="1"/>
  <c r="F6" i="16" s="1"/>
  <c r="K7" i="18"/>
  <c r="O7" i="18"/>
  <c r="P7" i="18" s="1"/>
  <c r="G7" i="16" s="1"/>
  <c r="O6" i="7"/>
  <c r="P6" i="7" s="1"/>
  <c r="I6" i="16" s="1"/>
  <c r="K6" i="7"/>
  <c r="K6" i="10"/>
  <c r="O6" i="10"/>
  <c r="P6" i="10" s="1"/>
  <c r="D6" i="16" s="1"/>
  <c r="K6" i="11"/>
  <c r="O6" i="11"/>
  <c r="P6" i="11" s="1"/>
  <c r="P6" i="16" s="1"/>
  <c r="O7" i="22"/>
  <c r="P7" i="22" s="1"/>
  <c r="U7" i="16" s="1"/>
  <c r="K7" i="22"/>
  <c r="K6" i="15"/>
  <c r="O6" i="15"/>
  <c r="P6" i="15" s="1"/>
  <c r="N6" i="16" s="1"/>
  <c r="K6" i="8"/>
  <c r="O6" i="8"/>
  <c r="P6" i="8" s="1"/>
  <c r="X6" i="16" s="1"/>
  <c r="K6" i="9"/>
  <c r="O6" i="9"/>
  <c r="P6" i="9" s="1"/>
  <c r="L6" i="16" s="1"/>
  <c r="O7" i="19"/>
  <c r="P7" i="19" s="1"/>
  <c r="S7" i="16" s="1"/>
  <c r="K7" i="19"/>
  <c r="K6" i="6"/>
  <c r="O6" i="6"/>
  <c r="P6" i="6" s="1"/>
  <c r="W6" i="16" s="1"/>
  <c r="K6" i="5"/>
  <c r="O6" i="5"/>
  <c r="P6" i="5" s="1"/>
  <c r="R6" i="16" s="1"/>
  <c r="K7" i="26"/>
  <c r="O7" i="26"/>
  <c r="P7" i="26" s="1"/>
  <c r="V7" i="16" s="1"/>
  <c r="K7" i="21"/>
  <c r="O7" i="21"/>
  <c r="P7" i="21" s="1"/>
  <c r="H7" i="16" s="1"/>
  <c r="K6" i="12"/>
  <c r="O6" i="12"/>
  <c r="P6" i="12" s="1"/>
  <c r="Q6" i="16" s="1"/>
  <c r="O6" i="14"/>
  <c r="P6" i="14" s="1"/>
  <c r="M6" i="16" s="1"/>
  <c r="K6" i="14"/>
  <c r="K7" i="25"/>
  <c r="O7" i="25"/>
  <c r="P7" i="25" s="1"/>
  <c r="K7" i="16" s="1"/>
  <c r="O7" i="24"/>
  <c r="P7" i="24" s="1"/>
  <c r="J7" i="16" s="1"/>
  <c r="K7" i="24"/>
  <c r="L8" i="27"/>
  <c r="P8" i="27"/>
  <c r="Q8" i="27" s="1"/>
  <c r="I6" i="3"/>
  <c r="D7" i="3" s="1"/>
  <c r="J6" i="3"/>
  <c r="F7" i="3" s="1"/>
  <c r="G7" i="3" s="1"/>
  <c r="H6" i="3"/>
  <c r="L8" i="28" l="1"/>
  <c r="O9" i="28"/>
  <c r="P9" i="28" s="1"/>
  <c r="K9" i="28"/>
  <c r="I7" i="24"/>
  <c r="D8" i="24" s="1"/>
  <c r="H7" i="24"/>
  <c r="L7" i="24" s="1"/>
  <c r="J7" i="24"/>
  <c r="F8" i="24" s="1"/>
  <c r="G8" i="24" s="1"/>
  <c r="I6" i="14"/>
  <c r="D7" i="14" s="1"/>
  <c r="H6" i="14"/>
  <c r="L6" i="14" s="1"/>
  <c r="J6" i="14"/>
  <c r="F7" i="14" s="1"/>
  <c r="G7" i="14" s="1"/>
  <c r="I7" i="19"/>
  <c r="D8" i="19" s="1"/>
  <c r="H7" i="19"/>
  <c r="L7" i="19" s="1"/>
  <c r="J7" i="19"/>
  <c r="F8" i="19" s="1"/>
  <c r="G8" i="19" s="1"/>
  <c r="H7" i="22"/>
  <c r="L7" i="22" s="1"/>
  <c r="J7" i="22"/>
  <c r="F8" i="22" s="1"/>
  <c r="G8" i="22" s="1"/>
  <c r="I7" i="22"/>
  <c r="D8" i="22" s="1"/>
  <c r="H6" i="4"/>
  <c r="L6" i="4" s="1"/>
  <c r="J6" i="4"/>
  <c r="F7" i="4" s="1"/>
  <c r="G7" i="4" s="1"/>
  <c r="I6" i="4"/>
  <c r="D7" i="4" s="1"/>
  <c r="H7" i="21"/>
  <c r="L7" i="21" s="1"/>
  <c r="J7" i="21"/>
  <c r="F8" i="21" s="1"/>
  <c r="G8" i="21" s="1"/>
  <c r="I7" i="21"/>
  <c r="D8" i="21" s="1"/>
  <c r="I6" i="5"/>
  <c r="D7" i="5" s="1"/>
  <c r="J6" i="5"/>
  <c r="F7" i="5" s="1"/>
  <c r="G7" i="5" s="1"/>
  <c r="H6" i="5"/>
  <c r="L6" i="5" s="1"/>
  <c r="J6" i="8"/>
  <c r="F7" i="8" s="1"/>
  <c r="G7" i="8" s="1"/>
  <c r="I6" i="8"/>
  <c r="D7" i="8" s="1"/>
  <c r="H6" i="8"/>
  <c r="L6" i="8" s="1"/>
  <c r="J6" i="10"/>
  <c r="F7" i="10" s="1"/>
  <c r="G7" i="10" s="1"/>
  <c r="I6" i="10"/>
  <c r="D7" i="10" s="1"/>
  <c r="H6" i="10"/>
  <c r="L6" i="10" s="1"/>
  <c r="J7" i="18"/>
  <c r="F8" i="18" s="1"/>
  <c r="G8" i="18" s="1"/>
  <c r="I7" i="18"/>
  <c r="D8" i="18" s="1"/>
  <c r="H7" i="18"/>
  <c r="L7" i="18" s="1"/>
  <c r="J6" i="7"/>
  <c r="F7" i="7" s="1"/>
  <c r="G7" i="7" s="1"/>
  <c r="I6" i="7"/>
  <c r="D7" i="7" s="1"/>
  <c r="H6" i="7"/>
  <c r="L6" i="7" s="1"/>
  <c r="H7" i="25"/>
  <c r="L7" i="25" s="1"/>
  <c r="J7" i="25"/>
  <c r="F8" i="25" s="1"/>
  <c r="G8" i="25" s="1"/>
  <c r="I7" i="25"/>
  <c r="D8" i="25" s="1"/>
  <c r="I6" i="12"/>
  <c r="D7" i="12" s="1"/>
  <c r="H6" i="12"/>
  <c r="L6" i="12" s="1"/>
  <c r="J6" i="12"/>
  <c r="F7" i="12" s="1"/>
  <c r="G7" i="12" s="1"/>
  <c r="J7" i="26"/>
  <c r="F8" i="26" s="1"/>
  <c r="G8" i="26" s="1"/>
  <c r="I7" i="26"/>
  <c r="D8" i="26" s="1"/>
  <c r="H7" i="26"/>
  <c r="L7" i="26" s="1"/>
  <c r="H6" i="6"/>
  <c r="L6" i="6" s="1"/>
  <c r="I6" i="6"/>
  <c r="D7" i="6" s="1"/>
  <c r="J6" i="6"/>
  <c r="F7" i="6" s="1"/>
  <c r="G7" i="6" s="1"/>
  <c r="I6" i="9"/>
  <c r="D7" i="9" s="1"/>
  <c r="J6" i="9"/>
  <c r="F7" i="9" s="1"/>
  <c r="G7" i="9" s="1"/>
  <c r="H6" i="9"/>
  <c r="L6" i="9" s="1"/>
  <c r="H6" i="15"/>
  <c r="L6" i="15" s="1"/>
  <c r="J6" i="15"/>
  <c r="F7" i="15" s="1"/>
  <c r="G7" i="15" s="1"/>
  <c r="I6" i="15"/>
  <c r="D7" i="15" s="1"/>
  <c r="H6" i="11"/>
  <c r="L6" i="11" s="1"/>
  <c r="J6" i="11"/>
  <c r="F7" i="11" s="1"/>
  <c r="G7" i="11" s="1"/>
  <c r="I6" i="11"/>
  <c r="D7" i="11" s="1"/>
  <c r="I6" i="13"/>
  <c r="D7" i="13" s="1"/>
  <c r="J6" i="13"/>
  <c r="F7" i="13" s="1"/>
  <c r="G7" i="13" s="1"/>
  <c r="H6" i="13"/>
  <c r="L6" i="13" s="1"/>
  <c r="H7" i="20"/>
  <c r="L7" i="20" s="1"/>
  <c r="J7" i="20"/>
  <c r="F8" i="20" s="1"/>
  <c r="G8" i="20" s="1"/>
  <c r="I7" i="20"/>
  <c r="D8" i="20" s="1"/>
  <c r="L6" i="3"/>
  <c r="O7" i="3"/>
  <c r="P7" i="3" s="1"/>
  <c r="B7" i="16" s="1"/>
  <c r="K8" i="27"/>
  <c r="I8" i="27"/>
  <c r="M8" i="27" s="1"/>
  <c r="J8" i="27"/>
  <c r="E9" i="27" s="1"/>
  <c r="G9" i="27"/>
  <c r="H9" i="27" s="1"/>
  <c r="K7" i="3"/>
  <c r="J9" i="28" l="1"/>
  <c r="F10" i="28" s="1"/>
  <c r="G10" i="28" s="1"/>
  <c r="I9" i="28"/>
  <c r="D10" i="28" s="1"/>
  <c r="H9" i="28"/>
  <c r="L9" i="28" s="1"/>
  <c r="O7" i="13"/>
  <c r="P7" i="13" s="1"/>
  <c r="F7" i="16" s="1"/>
  <c r="K7" i="13"/>
  <c r="O8" i="26"/>
  <c r="P8" i="26" s="1"/>
  <c r="V8" i="16" s="1"/>
  <c r="K8" i="26"/>
  <c r="K7" i="5"/>
  <c r="O7" i="5"/>
  <c r="P7" i="5" s="1"/>
  <c r="R7" i="16" s="1"/>
  <c r="K8" i="20"/>
  <c r="O8" i="20"/>
  <c r="P8" i="20" s="1"/>
  <c r="T8" i="16" s="1"/>
  <c r="K7" i="9"/>
  <c r="O7" i="9"/>
  <c r="P7" i="9" s="1"/>
  <c r="L7" i="16" s="1"/>
  <c r="K7" i="12"/>
  <c r="O7" i="12"/>
  <c r="P7" i="12" s="1"/>
  <c r="Q7" i="16" s="1"/>
  <c r="K8" i="25"/>
  <c r="O8" i="25"/>
  <c r="P8" i="25" s="1"/>
  <c r="K8" i="16" s="1"/>
  <c r="O7" i="7"/>
  <c r="P7" i="7" s="1"/>
  <c r="I7" i="16" s="1"/>
  <c r="K7" i="7"/>
  <c r="O8" i="22"/>
  <c r="P8" i="22" s="1"/>
  <c r="U8" i="16" s="1"/>
  <c r="K8" i="22"/>
  <c r="O8" i="24"/>
  <c r="P8" i="24" s="1"/>
  <c r="J8" i="16" s="1"/>
  <c r="K8" i="24"/>
  <c r="K8" i="18"/>
  <c r="O8" i="18"/>
  <c r="P8" i="18" s="1"/>
  <c r="G8" i="16" s="1"/>
  <c r="O7" i="15"/>
  <c r="P7" i="15" s="1"/>
  <c r="N7" i="16" s="1"/>
  <c r="K7" i="15"/>
  <c r="K7" i="8"/>
  <c r="O7" i="8"/>
  <c r="P7" i="8" s="1"/>
  <c r="X7" i="16" s="1"/>
  <c r="K7" i="4"/>
  <c r="O7" i="4"/>
  <c r="P7" i="4" s="1"/>
  <c r="C7" i="16" s="1"/>
  <c r="O7" i="14"/>
  <c r="P7" i="14" s="1"/>
  <c r="M7" i="16" s="1"/>
  <c r="K7" i="14"/>
  <c r="O7" i="11"/>
  <c r="P7" i="11" s="1"/>
  <c r="P7" i="16" s="1"/>
  <c r="K7" i="11"/>
  <c r="K7" i="6"/>
  <c r="O7" i="6"/>
  <c r="P7" i="6" s="1"/>
  <c r="W7" i="16" s="1"/>
  <c r="O7" i="10"/>
  <c r="P7" i="10" s="1"/>
  <c r="D7" i="16" s="1"/>
  <c r="K7" i="10"/>
  <c r="O8" i="21"/>
  <c r="P8" i="21" s="1"/>
  <c r="H8" i="16" s="1"/>
  <c r="K8" i="21"/>
  <c r="K8" i="19"/>
  <c r="O8" i="19"/>
  <c r="P8" i="19" s="1"/>
  <c r="S8" i="16" s="1"/>
  <c r="P9" i="27"/>
  <c r="Q9" i="27" s="1"/>
  <c r="L9" i="27"/>
  <c r="I7" i="3"/>
  <c r="D8" i="3" s="1"/>
  <c r="H7" i="3"/>
  <c r="J7" i="3"/>
  <c r="F8" i="3" s="1"/>
  <c r="G8" i="3" s="1"/>
  <c r="O10" i="28" l="1"/>
  <c r="P10" i="28" s="1"/>
  <c r="K10" i="28"/>
  <c r="H8" i="26"/>
  <c r="L8" i="26" s="1"/>
  <c r="J8" i="26"/>
  <c r="F9" i="26" s="1"/>
  <c r="G9" i="26" s="1"/>
  <c r="I8" i="26"/>
  <c r="D9" i="26" s="1"/>
  <c r="I8" i="24"/>
  <c r="D9" i="24" s="1"/>
  <c r="H8" i="24"/>
  <c r="L8" i="24" s="1"/>
  <c r="J8" i="24"/>
  <c r="F9" i="24" s="1"/>
  <c r="G9" i="24" s="1"/>
  <c r="I8" i="19"/>
  <c r="D9" i="19" s="1"/>
  <c r="H8" i="19"/>
  <c r="L8" i="19" s="1"/>
  <c r="J8" i="19"/>
  <c r="F9" i="19" s="1"/>
  <c r="G9" i="19" s="1"/>
  <c r="H7" i="4"/>
  <c r="L7" i="4" s="1"/>
  <c r="J7" i="4"/>
  <c r="F8" i="4" s="1"/>
  <c r="G8" i="4" s="1"/>
  <c r="I7" i="4"/>
  <c r="D8" i="4" s="1"/>
  <c r="I7" i="12"/>
  <c r="D8" i="12" s="1"/>
  <c r="H7" i="12"/>
  <c r="L7" i="12" s="1"/>
  <c r="J7" i="12"/>
  <c r="F8" i="12" s="1"/>
  <c r="G8" i="12" s="1"/>
  <c r="I8" i="20"/>
  <c r="D9" i="20" s="1"/>
  <c r="H8" i="20"/>
  <c r="L8" i="20" s="1"/>
  <c r="J8" i="20"/>
  <c r="F9" i="20" s="1"/>
  <c r="G9" i="20" s="1"/>
  <c r="J7" i="11"/>
  <c r="F8" i="11" s="1"/>
  <c r="G8" i="11" s="1"/>
  <c r="I7" i="11"/>
  <c r="D8" i="11" s="1"/>
  <c r="H7" i="11"/>
  <c r="L7" i="11" s="1"/>
  <c r="J7" i="15"/>
  <c r="F8" i="15" s="1"/>
  <c r="G8" i="15" s="1"/>
  <c r="I7" i="15"/>
  <c r="D8" i="15" s="1"/>
  <c r="H7" i="15"/>
  <c r="L7" i="15" s="1"/>
  <c r="H7" i="7"/>
  <c r="L7" i="7" s="1"/>
  <c r="J7" i="7"/>
  <c r="F8" i="7" s="1"/>
  <c r="G8" i="7" s="1"/>
  <c r="I7" i="7"/>
  <c r="D8" i="7" s="1"/>
  <c r="J8" i="21"/>
  <c r="F9" i="21" s="1"/>
  <c r="G9" i="21" s="1"/>
  <c r="I8" i="21"/>
  <c r="D9" i="21" s="1"/>
  <c r="H8" i="21"/>
  <c r="L8" i="21" s="1"/>
  <c r="H7" i="14"/>
  <c r="L7" i="14" s="1"/>
  <c r="J7" i="14"/>
  <c r="F8" i="14" s="1"/>
  <c r="G8" i="14" s="1"/>
  <c r="I7" i="14"/>
  <c r="D8" i="14" s="1"/>
  <c r="I8" i="22"/>
  <c r="D9" i="22" s="1"/>
  <c r="H8" i="22"/>
  <c r="L8" i="22" s="1"/>
  <c r="J8" i="22"/>
  <c r="F9" i="22" s="1"/>
  <c r="G9" i="22" s="1"/>
  <c r="H7" i="13"/>
  <c r="L7" i="13" s="1"/>
  <c r="J7" i="13"/>
  <c r="F8" i="13" s="1"/>
  <c r="G8" i="13" s="1"/>
  <c r="I7" i="13"/>
  <c r="D8" i="13" s="1"/>
  <c r="J7" i="10"/>
  <c r="F8" i="10" s="1"/>
  <c r="G8" i="10" s="1"/>
  <c r="I7" i="10"/>
  <c r="D8" i="10" s="1"/>
  <c r="H7" i="10"/>
  <c r="L7" i="10" s="1"/>
  <c r="H7" i="6"/>
  <c r="L7" i="6" s="1"/>
  <c r="I7" i="6"/>
  <c r="D8" i="6" s="1"/>
  <c r="J7" i="6"/>
  <c r="F8" i="6" s="1"/>
  <c r="G8" i="6" s="1"/>
  <c r="I7" i="8"/>
  <c r="D8" i="8" s="1"/>
  <c r="H7" i="8"/>
  <c r="L7" i="8" s="1"/>
  <c r="J7" i="8"/>
  <c r="F8" i="8" s="1"/>
  <c r="G8" i="8" s="1"/>
  <c r="J8" i="18"/>
  <c r="F9" i="18" s="1"/>
  <c r="G9" i="18" s="1"/>
  <c r="I8" i="18"/>
  <c r="D9" i="18" s="1"/>
  <c r="H8" i="18"/>
  <c r="L8" i="18" s="1"/>
  <c r="I8" i="25"/>
  <c r="D9" i="25" s="1"/>
  <c r="H8" i="25"/>
  <c r="L8" i="25" s="1"/>
  <c r="J8" i="25"/>
  <c r="F9" i="25" s="1"/>
  <c r="G9" i="25" s="1"/>
  <c r="H7" i="9"/>
  <c r="L7" i="9" s="1"/>
  <c r="J7" i="9"/>
  <c r="F8" i="9" s="1"/>
  <c r="G8" i="9" s="1"/>
  <c r="I7" i="9"/>
  <c r="D8" i="9" s="1"/>
  <c r="H7" i="5"/>
  <c r="L7" i="5" s="1"/>
  <c r="J7" i="5"/>
  <c r="F8" i="5" s="1"/>
  <c r="G8" i="5" s="1"/>
  <c r="I7" i="5"/>
  <c r="D8" i="5" s="1"/>
  <c r="L7" i="3"/>
  <c r="O8" i="3"/>
  <c r="P8" i="3" s="1"/>
  <c r="B8" i="16" s="1"/>
  <c r="I9" i="27"/>
  <c r="J9" i="27"/>
  <c r="K9" i="27"/>
  <c r="G10" i="27"/>
  <c r="H10" i="27" s="1"/>
  <c r="M9" i="27"/>
  <c r="E10" i="27"/>
  <c r="K8" i="3"/>
  <c r="H8" i="3" s="1"/>
  <c r="L8" i="3" s="1"/>
  <c r="J8" i="3"/>
  <c r="F9" i="3" s="1"/>
  <c r="G9" i="3" s="1"/>
  <c r="I8" i="3"/>
  <c r="D9" i="3" s="1"/>
  <c r="I10" i="28" l="1"/>
  <c r="D11" i="28" s="1"/>
  <c r="J10" i="28"/>
  <c r="F11" i="28" s="1"/>
  <c r="G11" i="28" s="1"/>
  <c r="H10" i="28"/>
  <c r="L10" i="28" s="1"/>
  <c r="O8" i="9"/>
  <c r="P8" i="9" s="1"/>
  <c r="L8" i="16" s="1"/>
  <c r="K8" i="9"/>
  <c r="K8" i="8"/>
  <c r="O8" i="8"/>
  <c r="P8" i="8" s="1"/>
  <c r="X8" i="16" s="1"/>
  <c r="K8" i="10"/>
  <c r="O8" i="10"/>
  <c r="P8" i="10" s="1"/>
  <c r="D8" i="16" s="1"/>
  <c r="O9" i="22"/>
  <c r="P9" i="22" s="1"/>
  <c r="U9" i="16" s="1"/>
  <c r="K9" i="22"/>
  <c r="K8" i="14"/>
  <c r="O8" i="14"/>
  <c r="P8" i="14" s="1"/>
  <c r="M8" i="16" s="1"/>
  <c r="O9" i="21"/>
  <c r="P9" i="21" s="1"/>
  <c r="H9" i="16" s="1"/>
  <c r="K9" i="21"/>
  <c r="O8" i="5"/>
  <c r="P8" i="5" s="1"/>
  <c r="R8" i="16" s="1"/>
  <c r="K8" i="5"/>
  <c r="O8" i="11"/>
  <c r="P8" i="11" s="1"/>
  <c r="P8" i="16" s="1"/>
  <c r="K8" i="11"/>
  <c r="O8" i="12"/>
  <c r="P8" i="12" s="1"/>
  <c r="Q8" i="16" s="1"/>
  <c r="K8" i="12"/>
  <c r="O8" i="4"/>
  <c r="P8" i="4" s="1"/>
  <c r="C8" i="16" s="1"/>
  <c r="K8" i="4"/>
  <c r="O9" i="25"/>
  <c r="P9" i="25" s="1"/>
  <c r="K9" i="16" s="1"/>
  <c r="K9" i="25"/>
  <c r="K8" i="13"/>
  <c r="O8" i="13"/>
  <c r="P8" i="13" s="1"/>
  <c r="F8" i="16" s="1"/>
  <c r="K8" i="7"/>
  <c r="O8" i="7"/>
  <c r="P8" i="7" s="1"/>
  <c r="I8" i="16" s="1"/>
  <c r="K8" i="15"/>
  <c r="O8" i="15"/>
  <c r="P8" i="15" s="1"/>
  <c r="N8" i="16" s="1"/>
  <c r="K9" i="20"/>
  <c r="O9" i="20"/>
  <c r="P9" i="20" s="1"/>
  <c r="T9" i="16" s="1"/>
  <c r="K9" i="24"/>
  <c r="O9" i="24"/>
  <c r="P9" i="24" s="1"/>
  <c r="J9" i="16" s="1"/>
  <c r="K9" i="26"/>
  <c r="O9" i="26"/>
  <c r="P9" i="26" s="1"/>
  <c r="V9" i="16" s="1"/>
  <c r="K9" i="18"/>
  <c r="O9" i="18"/>
  <c r="P9" i="18" s="1"/>
  <c r="G9" i="16" s="1"/>
  <c r="K8" i="6"/>
  <c r="O8" i="6"/>
  <c r="P8" i="6" s="1"/>
  <c r="W8" i="16" s="1"/>
  <c r="K9" i="19"/>
  <c r="O9" i="19"/>
  <c r="P9" i="19" s="1"/>
  <c r="S9" i="16" s="1"/>
  <c r="O9" i="3"/>
  <c r="P9" i="3" s="1"/>
  <c r="B9" i="16" s="1"/>
  <c r="P10" i="27"/>
  <c r="Q10" i="27" s="1"/>
  <c r="L10" i="27"/>
  <c r="K9" i="3"/>
  <c r="H9" i="3" s="1"/>
  <c r="L9" i="3" s="1"/>
  <c r="K11" i="28" l="1"/>
  <c r="O11" i="28"/>
  <c r="P11" i="28" s="1"/>
  <c r="J8" i="4"/>
  <c r="F9" i="4" s="1"/>
  <c r="G9" i="4" s="1"/>
  <c r="I8" i="4"/>
  <c r="D9" i="4" s="1"/>
  <c r="H8" i="4"/>
  <c r="L8" i="4" s="1"/>
  <c r="H9" i="21"/>
  <c r="L9" i="21" s="1"/>
  <c r="J9" i="21"/>
  <c r="F10" i="21" s="1"/>
  <c r="G10" i="21" s="1"/>
  <c r="I9" i="21"/>
  <c r="D10" i="21" s="1"/>
  <c r="H9" i="22"/>
  <c r="L9" i="22" s="1"/>
  <c r="I9" i="22"/>
  <c r="D10" i="22" s="1"/>
  <c r="J9" i="22"/>
  <c r="F10" i="22" s="1"/>
  <c r="G10" i="22" s="1"/>
  <c r="I8" i="11"/>
  <c r="D9" i="11" s="1"/>
  <c r="J8" i="11"/>
  <c r="F9" i="11" s="1"/>
  <c r="G9" i="11" s="1"/>
  <c r="H8" i="11"/>
  <c r="L8" i="11" s="1"/>
  <c r="I9" i="19"/>
  <c r="D10" i="19" s="1"/>
  <c r="H9" i="19"/>
  <c r="L9" i="19" s="1"/>
  <c r="J9" i="19"/>
  <c r="F10" i="19" s="1"/>
  <c r="G10" i="19" s="1"/>
  <c r="H9" i="18"/>
  <c r="L9" i="18" s="1"/>
  <c r="J9" i="18"/>
  <c r="F10" i="18" s="1"/>
  <c r="G10" i="18" s="1"/>
  <c r="I9" i="18"/>
  <c r="D10" i="18" s="1"/>
  <c r="H9" i="24"/>
  <c r="L9" i="24" s="1"/>
  <c r="I9" i="24"/>
  <c r="D10" i="24" s="1"/>
  <c r="J9" i="24"/>
  <c r="F10" i="24" s="1"/>
  <c r="G10" i="24" s="1"/>
  <c r="J8" i="15"/>
  <c r="F9" i="15" s="1"/>
  <c r="G9" i="15" s="1"/>
  <c r="I8" i="15"/>
  <c r="D9" i="15" s="1"/>
  <c r="H8" i="15"/>
  <c r="L8" i="15" s="1"/>
  <c r="J8" i="13"/>
  <c r="F9" i="13" s="1"/>
  <c r="G9" i="13" s="1"/>
  <c r="H8" i="13"/>
  <c r="L8" i="13" s="1"/>
  <c r="I8" i="13"/>
  <c r="D9" i="13" s="1"/>
  <c r="J8" i="8"/>
  <c r="F9" i="8" s="1"/>
  <c r="G9" i="8" s="1"/>
  <c r="H8" i="8"/>
  <c r="L8" i="8" s="1"/>
  <c r="I8" i="8"/>
  <c r="D9" i="8" s="1"/>
  <c r="J9" i="25"/>
  <c r="F10" i="25" s="1"/>
  <c r="G10" i="25" s="1"/>
  <c r="I9" i="25"/>
  <c r="D10" i="25" s="1"/>
  <c r="H9" i="25"/>
  <c r="L9" i="25" s="1"/>
  <c r="I8" i="12"/>
  <c r="D9" i="12" s="1"/>
  <c r="J8" i="12"/>
  <c r="F9" i="12" s="1"/>
  <c r="G9" i="12" s="1"/>
  <c r="H8" i="12"/>
  <c r="L8" i="12" s="1"/>
  <c r="H8" i="5"/>
  <c r="L8" i="5" s="1"/>
  <c r="J8" i="5"/>
  <c r="F9" i="5" s="1"/>
  <c r="G9" i="5" s="1"/>
  <c r="I8" i="5"/>
  <c r="D9" i="5" s="1"/>
  <c r="H8" i="9"/>
  <c r="L8" i="9" s="1"/>
  <c r="J8" i="9"/>
  <c r="F9" i="9" s="1"/>
  <c r="G9" i="9" s="1"/>
  <c r="I8" i="9"/>
  <c r="D9" i="9" s="1"/>
  <c r="H8" i="6"/>
  <c r="L8" i="6" s="1"/>
  <c r="I8" i="6"/>
  <c r="D9" i="6" s="1"/>
  <c r="J8" i="6"/>
  <c r="F9" i="6" s="1"/>
  <c r="G9" i="6" s="1"/>
  <c r="I9" i="26"/>
  <c r="D10" i="26" s="1"/>
  <c r="J9" i="26"/>
  <c r="F10" i="26" s="1"/>
  <c r="G10" i="26" s="1"/>
  <c r="H9" i="26"/>
  <c r="L9" i="26" s="1"/>
  <c r="I9" i="20"/>
  <c r="D10" i="20" s="1"/>
  <c r="J9" i="20"/>
  <c r="F10" i="20" s="1"/>
  <c r="G10" i="20" s="1"/>
  <c r="H9" i="20"/>
  <c r="L9" i="20" s="1"/>
  <c r="H8" i="7"/>
  <c r="L8" i="7" s="1"/>
  <c r="J8" i="7"/>
  <c r="F9" i="7" s="1"/>
  <c r="G9" i="7" s="1"/>
  <c r="I8" i="7"/>
  <c r="D9" i="7" s="1"/>
  <c r="H8" i="14"/>
  <c r="L8" i="14" s="1"/>
  <c r="J8" i="14"/>
  <c r="F9" i="14" s="1"/>
  <c r="G9" i="14" s="1"/>
  <c r="I8" i="14"/>
  <c r="D9" i="14" s="1"/>
  <c r="J8" i="10"/>
  <c r="F9" i="10" s="1"/>
  <c r="G9" i="10" s="1"/>
  <c r="I8" i="10"/>
  <c r="D9" i="10" s="1"/>
  <c r="H8" i="10"/>
  <c r="L8" i="10" s="1"/>
  <c r="J10" i="27"/>
  <c r="E11" i="27" s="1"/>
  <c r="K10" i="27"/>
  <c r="G11" i="27" s="1"/>
  <c r="H11" i="27" s="1"/>
  <c r="I10" i="27"/>
  <c r="M10" i="27" s="1"/>
  <c r="I9" i="3"/>
  <c r="D10" i="3" s="1"/>
  <c r="J9" i="3"/>
  <c r="F10" i="3" s="1"/>
  <c r="G10" i="3" s="1"/>
  <c r="H11" i="28" l="1"/>
  <c r="L11" i="28" s="1"/>
  <c r="I11" i="28"/>
  <c r="D12" i="28" s="1"/>
  <c r="J11" i="28"/>
  <c r="F12" i="28" s="1"/>
  <c r="G12" i="28" s="1"/>
  <c r="O9" i="14"/>
  <c r="P9" i="14" s="1"/>
  <c r="M9" i="16" s="1"/>
  <c r="K9" i="14"/>
  <c r="O9" i="8"/>
  <c r="P9" i="8" s="1"/>
  <c r="X9" i="16" s="1"/>
  <c r="K9" i="8"/>
  <c r="K10" i="26"/>
  <c r="O10" i="26"/>
  <c r="P10" i="26" s="1"/>
  <c r="V10" i="16" s="1"/>
  <c r="K9" i="12"/>
  <c r="O9" i="12"/>
  <c r="P9" i="12" s="1"/>
  <c r="Q9" i="16" s="1"/>
  <c r="O10" i="25"/>
  <c r="P10" i="25" s="1"/>
  <c r="K10" i="16" s="1"/>
  <c r="K10" i="25"/>
  <c r="K10" i="19"/>
  <c r="O10" i="19"/>
  <c r="P10" i="19" s="1"/>
  <c r="S10" i="16" s="1"/>
  <c r="K9" i="11"/>
  <c r="O9" i="11"/>
  <c r="P9" i="11" s="1"/>
  <c r="P9" i="16" s="1"/>
  <c r="K10" i="3"/>
  <c r="K9" i="10"/>
  <c r="O9" i="10"/>
  <c r="P9" i="10" s="1"/>
  <c r="D9" i="16" s="1"/>
  <c r="O10" i="20"/>
  <c r="P10" i="20" s="1"/>
  <c r="T10" i="16" s="1"/>
  <c r="K10" i="20"/>
  <c r="O9" i="5"/>
  <c r="P9" i="5" s="1"/>
  <c r="R9" i="16" s="1"/>
  <c r="K9" i="5"/>
  <c r="O9" i="15"/>
  <c r="P9" i="15" s="1"/>
  <c r="N9" i="16" s="1"/>
  <c r="K9" i="15"/>
  <c r="O9" i="7"/>
  <c r="P9" i="7" s="1"/>
  <c r="I9" i="16" s="1"/>
  <c r="K9" i="7"/>
  <c r="O9" i="6"/>
  <c r="P9" i="6" s="1"/>
  <c r="W9" i="16" s="1"/>
  <c r="K9" i="6"/>
  <c r="O9" i="9"/>
  <c r="P9" i="9" s="1"/>
  <c r="L9" i="16" s="1"/>
  <c r="K9" i="9"/>
  <c r="O9" i="13"/>
  <c r="P9" i="13" s="1"/>
  <c r="F9" i="16" s="1"/>
  <c r="K9" i="13"/>
  <c r="K10" i="24"/>
  <c r="O10" i="24"/>
  <c r="P10" i="24" s="1"/>
  <c r="J10" i="16" s="1"/>
  <c r="K10" i="18"/>
  <c r="O10" i="18"/>
  <c r="P10" i="18" s="1"/>
  <c r="G10" i="16" s="1"/>
  <c r="K10" i="22"/>
  <c r="O10" i="22"/>
  <c r="P10" i="22" s="1"/>
  <c r="U10" i="16" s="1"/>
  <c r="K10" i="21"/>
  <c r="O10" i="21"/>
  <c r="P10" i="21" s="1"/>
  <c r="H10" i="16" s="1"/>
  <c r="K9" i="4"/>
  <c r="O9" i="4"/>
  <c r="P9" i="4" s="1"/>
  <c r="C9" i="16" s="1"/>
  <c r="O10" i="3"/>
  <c r="P10" i="3" s="1"/>
  <c r="B10" i="16" s="1"/>
  <c r="P11" i="27"/>
  <c r="Q11" i="27" s="1"/>
  <c r="L11" i="27"/>
  <c r="H10" i="3"/>
  <c r="J10" i="3"/>
  <c r="F11" i="3" s="1"/>
  <c r="G11" i="3" s="1"/>
  <c r="I10" i="3"/>
  <c r="D11" i="3" s="1"/>
  <c r="K12" i="28" l="1"/>
  <c r="O12" i="28"/>
  <c r="P12" i="28" s="1"/>
  <c r="I9" i="13"/>
  <c r="D10" i="13" s="1"/>
  <c r="H9" i="13"/>
  <c r="L9" i="13" s="1"/>
  <c r="J9" i="13"/>
  <c r="F10" i="13" s="1"/>
  <c r="G10" i="13" s="1"/>
  <c r="H9" i="6"/>
  <c r="L9" i="6" s="1"/>
  <c r="I9" i="6"/>
  <c r="D10" i="6" s="1"/>
  <c r="J9" i="6"/>
  <c r="F10" i="6" s="1"/>
  <c r="G10" i="6" s="1"/>
  <c r="H9" i="15"/>
  <c r="L9" i="15" s="1"/>
  <c r="J9" i="15"/>
  <c r="F10" i="15" s="1"/>
  <c r="G10" i="15" s="1"/>
  <c r="I9" i="15"/>
  <c r="D10" i="15" s="1"/>
  <c r="J10" i="20"/>
  <c r="F11" i="20" s="1"/>
  <c r="G11" i="20" s="1"/>
  <c r="H10" i="20"/>
  <c r="L10" i="20" s="1"/>
  <c r="I10" i="20"/>
  <c r="D11" i="20" s="1"/>
  <c r="I10" i="19"/>
  <c r="D11" i="19" s="1"/>
  <c r="J10" i="19"/>
  <c r="F11" i="19" s="1"/>
  <c r="G11" i="19" s="1"/>
  <c r="H10" i="19"/>
  <c r="L10" i="19" s="1"/>
  <c r="H9" i="12"/>
  <c r="L9" i="12" s="1"/>
  <c r="J9" i="12"/>
  <c r="F10" i="12" s="1"/>
  <c r="G10" i="12" s="1"/>
  <c r="I9" i="12"/>
  <c r="D10" i="12" s="1"/>
  <c r="I9" i="4"/>
  <c r="D10" i="4" s="1"/>
  <c r="H9" i="4"/>
  <c r="L9" i="4" s="1"/>
  <c r="J9" i="4"/>
  <c r="F10" i="4" s="1"/>
  <c r="G10" i="4" s="1"/>
  <c r="I10" i="24"/>
  <c r="D11" i="24" s="1"/>
  <c r="H10" i="24"/>
  <c r="L10" i="24" s="1"/>
  <c r="J10" i="24"/>
  <c r="F11" i="24" s="1"/>
  <c r="G11" i="24" s="1"/>
  <c r="H9" i="10"/>
  <c r="L9" i="10" s="1"/>
  <c r="J9" i="10"/>
  <c r="F10" i="10" s="1"/>
  <c r="G10" i="10" s="1"/>
  <c r="I9" i="10"/>
  <c r="D10" i="10" s="1"/>
  <c r="J9" i="8"/>
  <c r="F10" i="8" s="1"/>
  <c r="G10" i="8" s="1"/>
  <c r="I9" i="8"/>
  <c r="D10" i="8" s="1"/>
  <c r="H9" i="8"/>
  <c r="L9" i="8" s="1"/>
  <c r="I10" i="21"/>
  <c r="D11" i="21" s="1"/>
  <c r="H10" i="21"/>
  <c r="L10" i="21" s="1"/>
  <c r="J10" i="21"/>
  <c r="F11" i="21" s="1"/>
  <c r="G11" i="21" s="1"/>
  <c r="I10" i="18"/>
  <c r="D11" i="18" s="1"/>
  <c r="H10" i="18"/>
  <c r="L10" i="18" s="1"/>
  <c r="J10" i="18"/>
  <c r="F11" i="18" s="1"/>
  <c r="G11" i="18" s="1"/>
  <c r="J10" i="25"/>
  <c r="F11" i="25" s="1"/>
  <c r="G11" i="25" s="1"/>
  <c r="I10" i="25"/>
  <c r="D11" i="25" s="1"/>
  <c r="H10" i="25"/>
  <c r="L10" i="25" s="1"/>
  <c r="H9" i="14"/>
  <c r="L9" i="14" s="1"/>
  <c r="J9" i="14"/>
  <c r="F10" i="14" s="1"/>
  <c r="G10" i="14" s="1"/>
  <c r="I9" i="14"/>
  <c r="D10" i="14" s="1"/>
  <c r="I10" i="22"/>
  <c r="D11" i="22" s="1"/>
  <c r="H10" i="22"/>
  <c r="L10" i="22" s="1"/>
  <c r="J10" i="22"/>
  <c r="F11" i="22" s="1"/>
  <c r="G11" i="22" s="1"/>
  <c r="H9" i="9"/>
  <c r="L9" i="9" s="1"/>
  <c r="J9" i="9"/>
  <c r="F10" i="9" s="1"/>
  <c r="G10" i="9" s="1"/>
  <c r="I9" i="9"/>
  <c r="D10" i="9" s="1"/>
  <c r="H9" i="7"/>
  <c r="L9" i="7" s="1"/>
  <c r="I9" i="7"/>
  <c r="D10" i="7" s="1"/>
  <c r="J9" i="7"/>
  <c r="F10" i="7" s="1"/>
  <c r="G10" i="7" s="1"/>
  <c r="H9" i="5"/>
  <c r="L9" i="5" s="1"/>
  <c r="J9" i="5"/>
  <c r="F10" i="5" s="1"/>
  <c r="G10" i="5" s="1"/>
  <c r="I9" i="5"/>
  <c r="D10" i="5" s="1"/>
  <c r="I9" i="11"/>
  <c r="D10" i="11" s="1"/>
  <c r="H9" i="11"/>
  <c r="L9" i="11" s="1"/>
  <c r="J9" i="11"/>
  <c r="F10" i="11" s="1"/>
  <c r="G10" i="11" s="1"/>
  <c r="J10" i="26"/>
  <c r="F11" i="26" s="1"/>
  <c r="G11" i="26" s="1"/>
  <c r="H10" i="26"/>
  <c r="L10" i="26" s="1"/>
  <c r="I10" i="26"/>
  <c r="D11" i="26" s="1"/>
  <c r="L10" i="3"/>
  <c r="O11" i="3"/>
  <c r="P11" i="3" s="1"/>
  <c r="B11" i="16" s="1"/>
  <c r="K11" i="27"/>
  <c r="I11" i="27"/>
  <c r="M11" i="27" s="1"/>
  <c r="J11" i="27"/>
  <c r="E12" i="27" s="1"/>
  <c r="G12" i="27"/>
  <c r="H12" i="27" s="1"/>
  <c r="K11" i="3"/>
  <c r="J11" i="3" s="1"/>
  <c r="F12" i="3" s="1"/>
  <c r="G12" i="3" s="1"/>
  <c r="J12" i="28" l="1"/>
  <c r="F13" i="28" s="1"/>
  <c r="G13" i="28" s="1"/>
  <c r="I12" i="28"/>
  <c r="D13" i="28" s="1"/>
  <c r="H12" i="28"/>
  <c r="L12" i="28" s="1"/>
  <c r="K11" i="18"/>
  <c r="O11" i="18"/>
  <c r="P11" i="18" s="1"/>
  <c r="G11" i="16" s="1"/>
  <c r="K10" i="8"/>
  <c r="O10" i="8"/>
  <c r="P10" i="8" s="1"/>
  <c r="X10" i="16" s="1"/>
  <c r="O11" i="24"/>
  <c r="P11" i="24" s="1"/>
  <c r="J11" i="16" s="1"/>
  <c r="K11" i="24"/>
  <c r="K10" i="15"/>
  <c r="O10" i="15"/>
  <c r="P10" i="15" s="1"/>
  <c r="N10" i="16" s="1"/>
  <c r="O10" i="7"/>
  <c r="P10" i="7" s="1"/>
  <c r="I10" i="16" s="1"/>
  <c r="K10" i="7"/>
  <c r="O10" i="9"/>
  <c r="P10" i="9" s="1"/>
  <c r="L10" i="16" s="1"/>
  <c r="K10" i="9"/>
  <c r="O10" i="13"/>
  <c r="P10" i="13" s="1"/>
  <c r="F10" i="16" s="1"/>
  <c r="K10" i="13"/>
  <c r="K11" i="26"/>
  <c r="O11" i="26"/>
  <c r="P11" i="26" s="1"/>
  <c r="V11" i="16" s="1"/>
  <c r="O10" i="10"/>
  <c r="P10" i="10" s="1"/>
  <c r="D10" i="16" s="1"/>
  <c r="K10" i="10"/>
  <c r="O11" i="19"/>
  <c r="P11" i="19" s="1"/>
  <c r="S11" i="16" s="1"/>
  <c r="K11" i="19"/>
  <c r="K11" i="20"/>
  <c r="O11" i="20"/>
  <c r="P11" i="20" s="1"/>
  <c r="T11" i="16" s="1"/>
  <c r="O10" i="6"/>
  <c r="P10" i="6" s="1"/>
  <c r="W10" i="16" s="1"/>
  <c r="K10" i="6"/>
  <c r="K10" i="11"/>
  <c r="O10" i="11"/>
  <c r="P10" i="11" s="1"/>
  <c r="P10" i="16" s="1"/>
  <c r="K10" i="5"/>
  <c r="O10" i="5"/>
  <c r="P10" i="5" s="1"/>
  <c r="R10" i="16" s="1"/>
  <c r="O11" i="22"/>
  <c r="P11" i="22" s="1"/>
  <c r="U11" i="16" s="1"/>
  <c r="K11" i="22"/>
  <c r="K10" i="14"/>
  <c r="O10" i="14"/>
  <c r="P10" i="14" s="1"/>
  <c r="M10" i="16" s="1"/>
  <c r="K11" i="25"/>
  <c r="O11" i="25"/>
  <c r="P11" i="25" s="1"/>
  <c r="K11" i="16" s="1"/>
  <c r="O11" i="21"/>
  <c r="P11" i="21" s="1"/>
  <c r="H11" i="16" s="1"/>
  <c r="K11" i="21"/>
  <c r="O10" i="4"/>
  <c r="P10" i="4" s="1"/>
  <c r="C10" i="16" s="1"/>
  <c r="K10" i="4"/>
  <c r="K10" i="12"/>
  <c r="O10" i="12"/>
  <c r="P10" i="12" s="1"/>
  <c r="Q10" i="16" s="1"/>
  <c r="L12" i="27"/>
  <c r="P12" i="27"/>
  <c r="Q12" i="27" s="1"/>
  <c r="I11" i="3"/>
  <c r="D12" i="3" s="1"/>
  <c r="K12" i="3" s="1"/>
  <c r="H11" i="3"/>
  <c r="K13" i="28" l="1"/>
  <c r="O13" i="28"/>
  <c r="P13" i="28" s="1"/>
  <c r="J10" i="6"/>
  <c r="F11" i="6" s="1"/>
  <c r="G11" i="6" s="1"/>
  <c r="I10" i="6"/>
  <c r="D11" i="6" s="1"/>
  <c r="H10" i="6"/>
  <c r="L10" i="6" s="1"/>
  <c r="I11" i="19"/>
  <c r="D12" i="19" s="1"/>
  <c r="J11" i="19"/>
  <c r="F12" i="19" s="1"/>
  <c r="G12" i="19" s="1"/>
  <c r="H11" i="19"/>
  <c r="L11" i="19" s="1"/>
  <c r="I10" i="9"/>
  <c r="D11" i="9" s="1"/>
  <c r="H10" i="9"/>
  <c r="L10" i="9" s="1"/>
  <c r="J10" i="9"/>
  <c r="F11" i="9" s="1"/>
  <c r="G11" i="9" s="1"/>
  <c r="H11" i="26"/>
  <c r="L11" i="26" s="1"/>
  <c r="J11" i="26"/>
  <c r="F12" i="26" s="1"/>
  <c r="G12" i="26" s="1"/>
  <c r="I11" i="26"/>
  <c r="D12" i="26" s="1"/>
  <c r="I10" i="15"/>
  <c r="D11" i="15" s="1"/>
  <c r="H10" i="15"/>
  <c r="L10" i="15" s="1"/>
  <c r="J10" i="15"/>
  <c r="F11" i="15" s="1"/>
  <c r="G11" i="15" s="1"/>
  <c r="J10" i="8"/>
  <c r="F11" i="8" s="1"/>
  <c r="G11" i="8" s="1"/>
  <c r="I10" i="8"/>
  <c r="D11" i="8" s="1"/>
  <c r="H10" i="8"/>
  <c r="L10" i="8" s="1"/>
  <c r="I11" i="21"/>
  <c r="D12" i="21" s="1"/>
  <c r="H11" i="21"/>
  <c r="L11" i="21" s="1"/>
  <c r="J11" i="21"/>
  <c r="F12" i="21" s="1"/>
  <c r="G12" i="21" s="1"/>
  <c r="H10" i="12"/>
  <c r="L10" i="12" s="1"/>
  <c r="I10" i="12"/>
  <c r="D11" i="12" s="1"/>
  <c r="J10" i="12"/>
  <c r="F11" i="12" s="1"/>
  <c r="G11" i="12" s="1"/>
  <c r="I10" i="14"/>
  <c r="D11" i="14" s="1"/>
  <c r="H10" i="14"/>
  <c r="L10" i="14" s="1"/>
  <c r="J10" i="14"/>
  <c r="F11" i="14" s="1"/>
  <c r="G11" i="14" s="1"/>
  <c r="J10" i="5"/>
  <c r="F11" i="5" s="1"/>
  <c r="G11" i="5" s="1"/>
  <c r="I10" i="5"/>
  <c r="D11" i="5" s="1"/>
  <c r="H10" i="5"/>
  <c r="L10" i="5" s="1"/>
  <c r="J10" i="4"/>
  <c r="F11" i="4" s="1"/>
  <c r="G11" i="4" s="1"/>
  <c r="H10" i="4"/>
  <c r="L10" i="4" s="1"/>
  <c r="I10" i="4"/>
  <c r="D11" i="4" s="1"/>
  <c r="H11" i="22"/>
  <c r="L11" i="22" s="1"/>
  <c r="J11" i="22"/>
  <c r="F12" i="22" s="1"/>
  <c r="G12" i="22" s="1"/>
  <c r="I11" i="22"/>
  <c r="D12" i="22" s="1"/>
  <c r="J10" i="10"/>
  <c r="F11" i="10" s="1"/>
  <c r="G11" i="10" s="1"/>
  <c r="I10" i="10"/>
  <c r="D11" i="10" s="1"/>
  <c r="H10" i="10"/>
  <c r="L10" i="10" s="1"/>
  <c r="J10" i="13"/>
  <c r="F11" i="13" s="1"/>
  <c r="G11" i="13" s="1"/>
  <c r="I10" i="13"/>
  <c r="D11" i="13" s="1"/>
  <c r="H10" i="13"/>
  <c r="L10" i="13" s="1"/>
  <c r="J10" i="7"/>
  <c r="F11" i="7" s="1"/>
  <c r="G11" i="7" s="1"/>
  <c r="I10" i="7"/>
  <c r="D11" i="7" s="1"/>
  <c r="H10" i="7"/>
  <c r="L10" i="7" s="1"/>
  <c r="J11" i="24"/>
  <c r="F12" i="24" s="1"/>
  <c r="G12" i="24" s="1"/>
  <c r="H11" i="24"/>
  <c r="L11" i="24" s="1"/>
  <c r="I11" i="24"/>
  <c r="D12" i="24" s="1"/>
  <c r="H11" i="25"/>
  <c r="L11" i="25" s="1"/>
  <c r="J11" i="25"/>
  <c r="F12" i="25" s="1"/>
  <c r="G12" i="25" s="1"/>
  <c r="I11" i="25"/>
  <c r="D12" i="25" s="1"/>
  <c r="J10" i="11"/>
  <c r="F11" i="11" s="1"/>
  <c r="G11" i="11" s="1"/>
  <c r="I10" i="11"/>
  <c r="D11" i="11" s="1"/>
  <c r="H10" i="11"/>
  <c r="L10" i="11" s="1"/>
  <c r="J11" i="20"/>
  <c r="F12" i="20" s="1"/>
  <c r="G12" i="20" s="1"/>
  <c r="H11" i="20"/>
  <c r="L11" i="20" s="1"/>
  <c r="I11" i="20"/>
  <c r="D12" i="20" s="1"/>
  <c r="I11" i="18"/>
  <c r="D12" i="18" s="1"/>
  <c r="H11" i="18"/>
  <c r="L11" i="18" s="1"/>
  <c r="J11" i="18"/>
  <c r="F12" i="18" s="1"/>
  <c r="G12" i="18" s="1"/>
  <c r="L11" i="3"/>
  <c r="O12" i="3"/>
  <c r="P12" i="3" s="1"/>
  <c r="B12" i="16" s="1"/>
  <c r="I12" i="27"/>
  <c r="K12" i="27"/>
  <c r="J12" i="27"/>
  <c r="E13" i="27" s="1"/>
  <c r="G13" i="27"/>
  <c r="H13" i="27" s="1"/>
  <c r="M12" i="27"/>
  <c r="I12" i="3"/>
  <c r="D13" i="3" s="1"/>
  <c r="J12" i="3"/>
  <c r="F13" i="3" s="1"/>
  <c r="G13" i="3" s="1"/>
  <c r="H12" i="3"/>
  <c r="J13" i="28" l="1"/>
  <c r="F14" i="28" s="1"/>
  <c r="G14" i="28" s="1"/>
  <c r="I13" i="28"/>
  <c r="D14" i="28" s="1"/>
  <c r="H13" i="28"/>
  <c r="L13" i="28" s="1"/>
  <c r="O11" i="15"/>
  <c r="P11" i="15" s="1"/>
  <c r="N11" i="16" s="1"/>
  <c r="K11" i="15"/>
  <c r="K12" i="26"/>
  <c r="O12" i="26"/>
  <c r="P12" i="26" s="1"/>
  <c r="V12" i="16" s="1"/>
  <c r="O12" i="18"/>
  <c r="P12" i="18" s="1"/>
  <c r="G12" i="16" s="1"/>
  <c r="K12" i="18"/>
  <c r="K11" i="12"/>
  <c r="O11" i="12"/>
  <c r="P11" i="12" s="1"/>
  <c r="Q11" i="16" s="1"/>
  <c r="K11" i="8"/>
  <c r="O11" i="8"/>
  <c r="P11" i="8" s="1"/>
  <c r="X11" i="16" s="1"/>
  <c r="K12" i="20"/>
  <c r="O12" i="20"/>
  <c r="P12" i="20" s="1"/>
  <c r="T12" i="16" s="1"/>
  <c r="O12" i="22"/>
  <c r="P12" i="22" s="1"/>
  <c r="U12" i="16" s="1"/>
  <c r="K12" i="22"/>
  <c r="K11" i="14"/>
  <c r="O11" i="14"/>
  <c r="P11" i="14" s="1"/>
  <c r="M11" i="16" s="1"/>
  <c r="O12" i="25"/>
  <c r="P12" i="25" s="1"/>
  <c r="K12" i="16" s="1"/>
  <c r="K12" i="25"/>
  <c r="O12" i="24"/>
  <c r="P12" i="24" s="1"/>
  <c r="J12" i="16" s="1"/>
  <c r="K12" i="24"/>
  <c r="O11" i="11"/>
  <c r="P11" i="11" s="1"/>
  <c r="P11" i="16" s="1"/>
  <c r="K11" i="11"/>
  <c r="K11" i="13"/>
  <c r="O11" i="13"/>
  <c r="P11" i="13" s="1"/>
  <c r="F11" i="16" s="1"/>
  <c r="O11" i="5"/>
  <c r="P11" i="5" s="1"/>
  <c r="R11" i="16" s="1"/>
  <c r="K11" i="5"/>
  <c r="K11" i="7"/>
  <c r="O11" i="7"/>
  <c r="P11" i="7" s="1"/>
  <c r="I11" i="16" s="1"/>
  <c r="K11" i="4"/>
  <c r="O11" i="4"/>
  <c r="P11" i="4" s="1"/>
  <c r="C11" i="16" s="1"/>
  <c r="K11" i="10"/>
  <c r="O11" i="10"/>
  <c r="P11" i="10" s="1"/>
  <c r="D11" i="16" s="1"/>
  <c r="O12" i="21"/>
  <c r="P12" i="21" s="1"/>
  <c r="H12" i="16" s="1"/>
  <c r="K12" i="21"/>
  <c r="K11" i="9"/>
  <c r="O11" i="9"/>
  <c r="P11" i="9" s="1"/>
  <c r="L11" i="16" s="1"/>
  <c r="K12" i="19"/>
  <c r="O12" i="19"/>
  <c r="P12" i="19" s="1"/>
  <c r="S12" i="16" s="1"/>
  <c r="K11" i="6"/>
  <c r="O11" i="6"/>
  <c r="P11" i="6" s="1"/>
  <c r="W11" i="16" s="1"/>
  <c r="L12" i="3"/>
  <c r="O13" i="3"/>
  <c r="P13" i="3" s="1"/>
  <c r="B13" i="16" s="1"/>
  <c r="L13" i="27"/>
  <c r="P13" i="27"/>
  <c r="Q13" i="27" s="1"/>
  <c r="K13" i="3"/>
  <c r="H13" i="3" s="1"/>
  <c r="O14" i="28" l="1"/>
  <c r="P14" i="28" s="1"/>
  <c r="K14" i="28"/>
  <c r="I12" i="24"/>
  <c r="D13" i="24" s="1"/>
  <c r="J12" i="24"/>
  <c r="F13" i="24" s="1"/>
  <c r="G13" i="24" s="1"/>
  <c r="H12" i="24"/>
  <c r="L12" i="24" s="1"/>
  <c r="J11" i="6"/>
  <c r="F12" i="6" s="1"/>
  <c r="G12" i="6" s="1"/>
  <c r="H11" i="6"/>
  <c r="L11" i="6" s="1"/>
  <c r="I11" i="6"/>
  <c r="D12" i="6" s="1"/>
  <c r="H11" i="9"/>
  <c r="L11" i="9" s="1"/>
  <c r="J11" i="9"/>
  <c r="F12" i="9" s="1"/>
  <c r="G12" i="9" s="1"/>
  <c r="I11" i="9"/>
  <c r="D12" i="9" s="1"/>
  <c r="I11" i="10"/>
  <c r="D12" i="10" s="1"/>
  <c r="J11" i="10"/>
  <c r="F12" i="10" s="1"/>
  <c r="G12" i="10" s="1"/>
  <c r="H11" i="10"/>
  <c r="L11" i="10" s="1"/>
  <c r="I11" i="7"/>
  <c r="D12" i="7" s="1"/>
  <c r="H11" i="7"/>
  <c r="L11" i="7" s="1"/>
  <c r="J11" i="7"/>
  <c r="F12" i="7" s="1"/>
  <c r="G12" i="7" s="1"/>
  <c r="H11" i="13"/>
  <c r="L11" i="13" s="1"/>
  <c r="I11" i="13"/>
  <c r="D12" i="13" s="1"/>
  <c r="J11" i="13"/>
  <c r="F12" i="13" s="1"/>
  <c r="G12" i="13" s="1"/>
  <c r="J11" i="14"/>
  <c r="F12" i="14" s="1"/>
  <c r="G12" i="14" s="1"/>
  <c r="I11" i="14"/>
  <c r="D12" i="14" s="1"/>
  <c r="H11" i="14"/>
  <c r="L11" i="14" s="1"/>
  <c r="J12" i="20"/>
  <c r="F13" i="20" s="1"/>
  <c r="G13" i="20" s="1"/>
  <c r="H12" i="20"/>
  <c r="L12" i="20" s="1"/>
  <c r="I12" i="20"/>
  <c r="D13" i="20" s="1"/>
  <c r="J11" i="12"/>
  <c r="F12" i="12" s="1"/>
  <c r="G12" i="12" s="1"/>
  <c r="I11" i="12"/>
  <c r="D12" i="12" s="1"/>
  <c r="H11" i="12"/>
  <c r="L11" i="12" s="1"/>
  <c r="I12" i="26"/>
  <c r="D13" i="26" s="1"/>
  <c r="H12" i="26"/>
  <c r="L12" i="26" s="1"/>
  <c r="J12" i="26"/>
  <c r="F13" i="26" s="1"/>
  <c r="G13" i="26" s="1"/>
  <c r="H12" i="21"/>
  <c r="L12" i="21" s="1"/>
  <c r="J12" i="21"/>
  <c r="F13" i="21" s="1"/>
  <c r="G13" i="21" s="1"/>
  <c r="I12" i="21"/>
  <c r="D13" i="21" s="1"/>
  <c r="I11" i="5"/>
  <c r="D12" i="5" s="1"/>
  <c r="H11" i="5"/>
  <c r="L11" i="5" s="1"/>
  <c r="J11" i="5"/>
  <c r="F12" i="5" s="1"/>
  <c r="G12" i="5" s="1"/>
  <c r="H11" i="11"/>
  <c r="L11" i="11" s="1"/>
  <c r="J11" i="11"/>
  <c r="F12" i="11" s="1"/>
  <c r="G12" i="11" s="1"/>
  <c r="I11" i="11"/>
  <c r="D12" i="11" s="1"/>
  <c r="H12" i="25"/>
  <c r="L12" i="25" s="1"/>
  <c r="J12" i="25"/>
  <c r="F13" i="25" s="1"/>
  <c r="G13" i="25" s="1"/>
  <c r="I12" i="25"/>
  <c r="D13" i="25" s="1"/>
  <c r="H12" i="22"/>
  <c r="L12" i="22" s="1"/>
  <c r="J12" i="22"/>
  <c r="F13" i="22" s="1"/>
  <c r="G13" i="22" s="1"/>
  <c r="I12" i="22"/>
  <c r="D13" i="22" s="1"/>
  <c r="J12" i="18"/>
  <c r="F13" i="18" s="1"/>
  <c r="G13" i="18" s="1"/>
  <c r="H12" i="18"/>
  <c r="L12" i="18" s="1"/>
  <c r="I12" i="18"/>
  <c r="D13" i="18" s="1"/>
  <c r="I11" i="15"/>
  <c r="D12" i="15" s="1"/>
  <c r="J11" i="15"/>
  <c r="F12" i="15" s="1"/>
  <c r="G12" i="15" s="1"/>
  <c r="H11" i="15"/>
  <c r="L11" i="15" s="1"/>
  <c r="J12" i="19"/>
  <c r="F13" i="19" s="1"/>
  <c r="G13" i="19" s="1"/>
  <c r="I12" i="19"/>
  <c r="D13" i="19" s="1"/>
  <c r="H12" i="19"/>
  <c r="L12" i="19" s="1"/>
  <c r="I11" i="4"/>
  <c r="D12" i="4" s="1"/>
  <c r="H11" i="4"/>
  <c r="L11" i="4" s="1"/>
  <c r="J11" i="4"/>
  <c r="F12" i="4" s="1"/>
  <c r="G12" i="4" s="1"/>
  <c r="J11" i="8"/>
  <c r="F12" i="8" s="1"/>
  <c r="G12" i="8" s="1"/>
  <c r="I11" i="8"/>
  <c r="D12" i="8" s="1"/>
  <c r="H11" i="8"/>
  <c r="L11" i="8" s="1"/>
  <c r="L13" i="3"/>
  <c r="I13" i="27"/>
  <c r="M13" i="27" s="1"/>
  <c r="J13" i="27"/>
  <c r="E14" i="27" s="1"/>
  <c r="K13" i="27"/>
  <c r="G14" i="27"/>
  <c r="H14" i="27" s="1"/>
  <c r="I13" i="3"/>
  <c r="D14" i="3" s="1"/>
  <c r="J13" i="3"/>
  <c r="F14" i="3" s="1"/>
  <c r="G14" i="3" s="1"/>
  <c r="O14" i="3" s="1"/>
  <c r="P14" i="3" s="1"/>
  <c r="B14" i="16" s="1"/>
  <c r="I14" i="28" l="1"/>
  <c r="D15" i="28" s="1"/>
  <c r="H14" i="28"/>
  <c r="L14" i="28" s="1"/>
  <c r="J14" i="28"/>
  <c r="F15" i="28" s="1"/>
  <c r="G15" i="28" s="1"/>
  <c r="O12" i="5"/>
  <c r="P12" i="5" s="1"/>
  <c r="R12" i="16" s="1"/>
  <c r="K12" i="5"/>
  <c r="K13" i="21"/>
  <c r="O13" i="21"/>
  <c r="P13" i="21" s="1"/>
  <c r="H13" i="16" s="1"/>
  <c r="O12" i="9"/>
  <c r="P12" i="9" s="1"/>
  <c r="L12" i="16" s="1"/>
  <c r="K12" i="9"/>
  <c r="K12" i="6"/>
  <c r="O12" i="6"/>
  <c r="P12" i="6" s="1"/>
  <c r="W12" i="16" s="1"/>
  <c r="K13" i="22"/>
  <c r="O13" i="22"/>
  <c r="P13" i="22" s="1"/>
  <c r="U13" i="16" s="1"/>
  <c r="K12" i="14"/>
  <c r="O12" i="14"/>
  <c r="P12" i="14" s="1"/>
  <c r="M12" i="16" s="1"/>
  <c r="K12" i="7"/>
  <c r="O12" i="7"/>
  <c r="P12" i="7" s="1"/>
  <c r="I12" i="16" s="1"/>
  <c r="K12" i="10"/>
  <c r="O12" i="10"/>
  <c r="P12" i="10" s="1"/>
  <c r="D12" i="16" s="1"/>
  <c r="K12" i="8"/>
  <c r="O12" i="8"/>
  <c r="P12" i="8" s="1"/>
  <c r="X12" i="16" s="1"/>
  <c r="K12" i="15"/>
  <c r="O12" i="15"/>
  <c r="P12" i="15" s="1"/>
  <c r="N12" i="16" s="1"/>
  <c r="O13" i="18"/>
  <c r="P13" i="18" s="1"/>
  <c r="G13" i="16" s="1"/>
  <c r="K13" i="18"/>
  <c r="O12" i="11"/>
  <c r="P12" i="11" s="1"/>
  <c r="P12" i="16" s="1"/>
  <c r="K12" i="11"/>
  <c r="O13" i="26"/>
  <c r="P13" i="26" s="1"/>
  <c r="V13" i="16" s="1"/>
  <c r="K13" i="26"/>
  <c r="K13" i="20"/>
  <c r="O13" i="20"/>
  <c r="P13" i="20" s="1"/>
  <c r="T13" i="16" s="1"/>
  <c r="K12" i="13"/>
  <c r="O12" i="13"/>
  <c r="P12" i="13" s="1"/>
  <c r="F12" i="16" s="1"/>
  <c r="O13" i="24"/>
  <c r="P13" i="24" s="1"/>
  <c r="J13" i="16" s="1"/>
  <c r="K13" i="24"/>
  <c r="K13" i="19"/>
  <c r="O13" i="19"/>
  <c r="P13" i="19" s="1"/>
  <c r="S13" i="16" s="1"/>
  <c r="O12" i="4"/>
  <c r="P12" i="4" s="1"/>
  <c r="C12" i="16" s="1"/>
  <c r="K12" i="4"/>
  <c r="K13" i="25"/>
  <c r="O13" i="25"/>
  <c r="P13" i="25" s="1"/>
  <c r="K13" i="16" s="1"/>
  <c r="K12" i="12"/>
  <c r="O12" i="12"/>
  <c r="P12" i="12" s="1"/>
  <c r="Q12" i="16" s="1"/>
  <c r="P14" i="27"/>
  <c r="Q14" i="27" s="1"/>
  <c r="L14" i="27"/>
  <c r="K14" i="3"/>
  <c r="I14" i="3" s="1"/>
  <c r="D15" i="3" s="1"/>
  <c r="K15" i="28" l="1"/>
  <c r="O15" i="28"/>
  <c r="P15" i="28" s="1"/>
  <c r="J12" i="4"/>
  <c r="F13" i="4" s="1"/>
  <c r="G13" i="4" s="1"/>
  <c r="I12" i="4"/>
  <c r="D13" i="4" s="1"/>
  <c r="H12" i="4"/>
  <c r="L12" i="4" s="1"/>
  <c r="H13" i="24"/>
  <c r="L13" i="24" s="1"/>
  <c r="J13" i="24"/>
  <c r="F14" i="24" s="1"/>
  <c r="G14" i="24" s="1"/>
  <c r="I13" i="24"/>
  <c r="D14" i="24" s="1"/>
  <c r="I12" i="11"/>
  <c r="D13" i="11" s="1"/>
  <c r="H12" i="11"/>
  <c r="L12" i="11" s="1"/>
  <c r="J12" i="11"/>
  <c r="F13" i="11" s="1"/>
  <c r="G13" i="11" s="1"/>
  <c r="J12" i="12"/>
  <c r="F13" i="12" s="1"/>
  <c r="G13" i="12" s="1"/>
  <c r="I12" i="12"/>
  <c r="D13" i="12" s="1"/>
  <c r="H12" i="12"/>
  <c r="L12" i="12" s="1"/>
  <c r="J13" i="20"/>
  <c r="F14" i="20" s="1"/>
  <c r="G14" i="20" s="1"/>
  <c r="H13" i="20"/>
  <c r="L13" i="20" s="1"/>
  <c r="I13" i="20"/>
  <c r="D14" i="20" s="1"/>
  <c r="H12" i="15"/>
  <c r="L12" i="15" s="1"/>
  <c r="J12" i="15"/>
  <c r="F13" i="15" s="1"/>
  <c r="G13" i="15" s="1"/>
  <c r="I12" i="15"/>
  <c r="D13" i="15" s="1"/>
  <c r="H12" i="10"/>
  <c r="L12" i="10" s="1"/>
  <c r="J12" i="10"/>
  <c r="F13" i="10" s="1"/>
  <c r="G13" i="10" s="1"/>
  <c r="I12" i="10"/>
  <c r="D13" i="10" s="1"/>
  <c r="H12" i="14"/>
  <c r="L12" i="14" s="1"/>
  <c r="J12" i="14"/>
  <c r="F13" i="14" s="1"/>
  <c r="G13" i="14" s="1"/>
  <c r="I12" i="14"/>
  <c r="D13" i="14" s="1"/>
  <c r="H12" i="6"/>
  <c r="L12" i="6" s="1"/>
  <c r="J12" i="6"/>
  <c r="F13" i="6" s="1"/>
  <c r="G13" i="6" s="1"/>
  <c r="I12" i="6"/>
  <c r="D13" i="6" s="1"/>
  <c r="H13" i="21"/>
  <c r="L13" i="21" s="1"/>
  <c r="J13" i="21"/>
  <c r="F14" i="21" s="1"/>
  <c r="G14" i="21" s="1"/>
  <c r="I13" i="21"/>
  <c r="D14" i="21" s="1"/>
  <c r="I13" i="26"/>
  <c r="D14" i="26" s="1"/>
  <c r="H13" i="26"/>
  <c r="L13" i="26" s="1"/>
  <c r="J13" i="26"/>
  <c r="F14" i="26" s="1"/>
  <c r="G14" i="26" s="1"/>
  <c r="J13" i="18"/>
  <c r="F14" i="18" s="1"/>
  <c r="G14" i="18" s="1"/>
  <c r="I13" i="18"/>
  <c r="D14" i="18" s="1"/>
  <c r="H13" i="18"/>
  <c r="L13" i="18" s="1"/>
  <c r="H12" i="9"/>
  <c r="L12" i="9" s="1"/>
  <c r="J12" i="9"/>
  <c r="F13" i="9" s="1"/>
  <c r="G13" i="9" s="1"/>
  <c r="I12" i="9"/>
  <c r="D13" i="9" s="1"/>
  <c r="I12" i="5"/>
  <c r="D13" i="5" s="1"/>
  <c r="H12" i="5"/>
  <c r="L12" i="5" s="1"/>
  <c r="J12" i="5"/>
  <c r="F13" i="5" s="1"/>
  <c r="G13" i="5" s="1"/>
  <c r="J13" i="25"/>
  <c r="F14" i="25" s="1"/>
  <c r="G14" i="25" s="1"/>
  <c r="I13" i="25"/>
  <c r="D14" i="25" s="1"/>
  <c r="H13" i="25"/>
  <c r="L13" i="25" s="1"/>
  <c r="J13" i="19"/>
  <c r="F14" i="19" s="1"/>
  <c r="G14" i="19" s="1"/>
  <c r="I13" i="19"/>
  <c r="D14" i="19" s="1"/>
  <c r="H13" i="19"/>
  <c r="L13" i="19" s="1"/>
  <c r="J12" i="13"/>
  <c r="F13" i="13" s="1"/>
  <c r="G13" i="13" s="1"/>
  <c r="H12" i="13"/>
  <c r="L12" i="13" s="1"/>
  <c r="I12" i="13"/>
  <c r="D13" i="13" s="1"/>
  <c r="H12" i="8"/>
  <c r="L12" i="8" s="1"/>
  <c r="J12" i="8"/>
  <c r="F13" i="8" s="1"/>
  <c r="G13" i="8" s="1"/>
  <c r="I12" i="8"/>
  <c r="D13" i="8" s="1"/>
  <c r="I12" i="7"/>
  <c r="D13" i="7" s="1"/>
  <c r="H12" i="7"/>
  <c r="L12" i="7" s="1"/>
  <c r="J12" i="7"/>
  <c r="F13" i="7" s="1"/>
  <c r="G13" i="7" s="1"/>
  <c r="H13" i="22"/>
  <c r="L13" i="22" s="1"/>
  <c r="J13" i="22"/>
  <c r="F14" i="22" s="1"/>
  <c r="G14" i="22" s="1"/>
  <c r="I13" i="22"/>
  <c r="D14" i="22" s="1"/>
  <c r="J14" i="27"/>
  <c r="K14" i="27"/>
  <c r="I14" i="27"/>
  <c r="M14" i="27" s="1"/>
  <c r="E15" i="27"/>
  <c r="G15" i="27"/>
  <c r="H15" i="27" s="1"/>
  <c r="H14" i="3"/>
  <c r="J14" i="3"/>
  <c r="F15" i="3" s="1"/>
  <c r="H15" i="28" l="1"/>
  <c r="L15" i="28" s="1"/>
  <c r="I15" i="28"/>
  <c r="D16" i="28" s="1"/>
  <c r="J15" i="28"/>
  <c r="F16" i="28" s="1"/>
  <c r="G16" i="28" s="1"/>
  <c r="K14" i="22"/>
  <c r="O14" i="22"/>
  <c r="P14" i="22" s="1"/>
  <c r="U14" i="16" s="1"/>
  <c r="O14" i="25"/>
  <c r="P14" i="25" s="1"/>
  <c r="K14" i="16" s="1"/>
  <c r="K14" i="25"/>
  <c r="K13" i="14"/>
  <c r="O13" i="14"/>
  <c r="P13" i="14" s="1"/>
  <c r="M13" i="16" s="1"/>
  <c r="K13" i="10"/>
  <c r="O13" i="10"/>
  <c r="P13" i="10" s="1"/>
  <c r="D13" i="16" s="1"/>
  <c r="K14" i="19"/>
  <c r="O14" i="19"/>
  <c r="P14" i="19" s="1"/>
  <c r="S14" i="16" s="1"/>
  <c r="K13" i="5"/>
  <c r="O13" i="5"/>
  <c r="P13" i="5" s="1"/>
  <c r="R13" i="16" s="1"/>
  <c r="O13" i="9"/>
  <c r="P13" i="9" s="1"/>
  <c r="L13" i="16" s="1"/>
  <c r="K13" i="9"/>
  <c r="O14" i="18"/>
  <c r="P14" i="18" s="1"/>
  <c r="G14" i="16" s="1"/>
  <c r="K14" i="18"/>
  <c r="K13" i="6"/>
  <c r="O13" i="6"/>
  <c r="P13" i="6" s="1"/>
  <c r="W13" i="16" s="1"/>
  <c r="K13" i="12"/>
  <c r="O13" i="12"/>
  <c r="P13" i="12" s="1"/>
  <c r="Q13" i="16" s="1"/>
  <c r="K13" i="7"/>
  <c r="O13" i="7"/>
  <c r="P13" i="7" s="1"/>
  <c r="I13" i="16" s="1"/>
  <c r="K13" i="8"/>
  <c r="O13" i="8"/>
  <c r="P13" i="8" s="1"/>
  <c r="X13" i="16" s="1"/>
  <c r="O13" i="13"/>
  <c r="P13" i="13" s="1"/>
  <c r="F13" i="16" s="1"/>
  <c r="K13" i="13"/>
  <c r="K14" i="26"/>
  <c r="O14" i="26"/>
  <c r="P14" i="26" s="1"/>
  <c r="V14" i="16" s="1"/>
  <c r="O14" i="21"/>
  <c r="P14" i="21" s="1"/>
  <c r="H14" i="16" s="1"/>
  <c r="K14" i="21"/>
  <c r="O13" i="15"/>
  <c r="P13" i="15" s="1"/>
  <c r="N13" i="16" s="1"/>
  <c r="K13" i="15"/>
  <c r="K14" i="20"/>
  <c r="O14" i="20"/>
  <c r="P14" i="20" s="1"/>
  <c r="T14" i="16" s="1"/>
  <c r="K13" i="11"/>
  <c r="O13" i="11"/>
  <c r="P13" i="11" s="1"/>
  <c r="P13" i="16" s="1"/>
  <c r="K14" i="24"/>
  <c r="O14" i="24"/>
  <c r="P14" i="24" s="1"/>
  <c r="J14" i="16" s="1"/>
  <c r="K13" i="4"/>
  <c r="O13" i="4"/>
  <c r="P13" i="4" s="1"/>
  <c r="C13" i="16" s="1"/>
  <c r="L14" i="3"/>
  <c r="P15" i="27"/>
  <c r="Q15" i="27" s="1"/>
  <c r="L15" i="27"/>
  <c r="G15" i="3"/>
  <c r="K15" i="3" s="1"/>
  <c r="K16" i="28" l="1"/>
  <c r="O16" i="28"/>
  <c r="P16" i="28" s="1"/>
  <c r="I13" i="15"/>
  <c r="D14" i="15" s="1"/>
  <c r="H13" i="15"/>
  <c r="L13" i="15" s="1"/>
  <c r="J13" i="15"/>
  <c r="F14" i="15" s="1"/>
  <c r="G14" i="15" s="1"/>
  <c r="H14" i="18"/>
  <c r="L14" i="18" s="1"/>
  <c r="I14" i="18"/>
  <c r="D15" i="18" s="1"/>
  <c r="J14" i="18"/>
  <c r="F15" i="18" s="1"/>
  <c r="G15" i="18" s="1"/>
  <c r="I14" i="25"/>
  <c r="D15" i="25" s="1"/>
  <c r="H14" i="25"/>
  <c r="L14" i="25" s="1"/>
  <c r="J14" i="25"/>
  <c r="F15" i="25" s="1"/>
  <c r="G15" i="25" s="1"/>
  <c r="H13" i="4"/>
  <c r="L13" i="4" s="1"/>
  <c r="J13" i="4"/>
  <c r="F14" i="4" s="1"/>
  <c r="G14" i="4" s="1"/>
  <c r="I13" i="4"/>
  <c r="D14" i="4" s="1"/>
  <c r="H13" i="11"/>
  <c r="L13" i="11" s="1"/>
  <c r="J13" i="11"/>
  <c r="F14" i="11" s="1"/>
  <c r="G14" i="11" s="1"/>
  <c r="I13" i="11"/>
  <c r="D14" i="11" s="1"/>
  <c r="J14" i="26"/>
  <c r="F15" i="26" s="1"/>
  <c r="G15" i="26" s="1"/>
  <c r="H14" i="26"/>
  <c r="L14" i="26" s="1"/>
  <c r="I14" i="26"/>
  <c r="D15" i="26" s="1"/>
  <c r="J13" i="8"/>
  <c r="F14" i="8" s="1"/>
  <c r="G14" i="8" s="1"/>
  <c r="I13" i="8"/>
  <c r="D14" i="8" s="1"/>
  <c r="H13" i="8"/>
  <c r="L13" i="8" s="1"/>
  <c r="I13" i="12"/>
  <c r="D14" i="12" s="1"/>
  <c r="J13" i="12"/>
  <c r="F14" i="12" s="1"/>
  <c r="G14" i="12" s="1"/>
  <c r="H13" i="12"/>
  <c r="L13" i="12" s="1"/>
  <c r="H13" i="5"/>
  <c r="L13" i="5" s="1"/>
  <c r="I13" i="5"/>
  <c r="D14" i="5" s="1"/>
  <c r="J13" i="5"/>
  <c r="F14" i="5" s="1"/>
  <c r="G14" i="5" s="1"/>
  <c r="H13" i="10"/>
  <c r="L13" i="10" s="1"/>
  <c r="J13" i="10"/>
  <c r="F14" i="10" s="1"/>
  <c r="G14" i="10" s="1"/>
  <c r="I13" i="10"/>
  <c r="D14" i="10" s="1"/>
  <c r="J13" i="9"/>
  <c r="F14" i="9" s="1"/>
  <c r="G14" i="9" s="1"/>
  <c r="I13" i="9"/>
  <c r="D14" i="9" s="1"/>
  <c r="H13" i="9"/>
  <c r="L13" i="9" s="1"/>
  <c r="J14" i="21"/>
  <c r="F15" i="21" s="1"/>
  <c r="G15" i="21" s="1"/>
  <c r="I14" i="21"/>
  <c r="D15" i="21" s="1"/>
  <c r="H14" i="21"/>
  <c r="L14" i="21" s="1"/>
  <c r="J13" i="13"/>
  <c r="F14" i="13" s="1"/>
  <c r="G14" i="13" s="1"/>
  <c r="I13" i="13"/>
  <c r="D14" i="13" s="1"/>
  <c r="H13" i="13"/>
  <c r="L13" i="13" s="1"/>
  <c r="H14" i="24"/>
  <c r="L14" i="24" s="1"/>
  <c r="I14" i="24"/>
  <c r="D15" i="24" s="1"/>
  <c r="J14" i="24"/>
  <c r="F15" i="24" s="1"/>
  <c r="G15" i="24" s="1"/>
  <c r="H14" i="20"/>
  <c r="L14" i="20" s="1"/>
  <c r="I14" i="20"/>
  <c r="D15" i="20" s="1"/>
  <c r="J14" i="20"/>
  <c r="F15" i="20" s="1"/>
  <c r="G15" i="20" s="1"/>
  <c r="J13" i="7"/>
  <c r="F14" i="7" s="1"/>
  <c r="G14" i="7" s="1"/>
  <c r="I13" i="7"/>
  <c r="D14" i="7" s="1"/>
  <c r="H13" i="7"/>
  <c r="L13" i="7" s="1"/>
  <c r="J13" i="6"/>
  <c r="F14" i="6" s="1"/>
  <c r="G14" i="6" s="1"/>
  <c r="I13" i="6"/>
  <c r="D14" i="6" s="1"/>
  <c r="H13" i="6"/>
  <c r="L13" i="6" s="1"/>
  <c r="I14" i="19"/>
  <c r="D15" i="19" s="1"/>
  <c r="H14" i="19"/>
  <c r="L14" i="19" s="1"/>
  <c r="J14" i="19"/>
  <c r="F15" i="19" s="1"/>
  <c r="G15" i="19" s="1"/>
  <c r="J13" i="14"/>
  <c r="F14" i="14" s="1"/>
  <c r="G14" i="14" s="1"/>
  <c r="I13" i="14"/>
  <c r="D14" i="14" s="1"/>
  <c r="H13" i="14"/>
  <c r="L13" i="14" s="1"/>
  <c r="H14" i="22"/>
  <c r="L14" i="22" s="1"/>
  <c r="I14" i="22"/>
  <c r="D15" i="22" s="1"/>
  <c r="J14" i="22"/>
  <c r="F15" i="22" s="1"/>
  <c r="G15" i="22" s="1"/>
  <c r="O15" i="3"/>
  <c r="P15" i="3" s="1"/>
  <c r="B15" i="16" s="1"/>
  <c r="K15" i="27"/>
  <c r="G16" i="27" s="1"/>
  <c r="H16" i="27" s="1"/>
  <c r="J15" i="27"/>
  <c r="I15" i="27"/>
  <c r="M15" i="27"/>
  <c r="E16" i="27"/>
  <c r="H15" i="3"/>
  <c r="I15" i="3"/>
  <c r="D16" i="3" s="1"/>
  <c r="J15" i="3"/>
  <c r="F16" i="3" s="1"/>
  <c r="G16" i="3" s="1"/>
  <c r="J16" i="28" l="1"/>
  <c r="F17" i="28" s="1"/>
  <c r="G17" i="28" s="1"/>
  <c r="H16" i="28"/>
  <c r="L16" i="28" s="1"/>
  <c r="I16" i="28"/>
  <c r="D17" i="28" s="1"/>
  <c r="K14" i="14"/>
  <c r="O14" i="14"/>
  <c r="P14" i="14" s="1"/>
  <c r="M14" i="16" s="1"/>
  <c r="O14" i="9"/>
  <c r="P14" i="9" s="1"/>
  <c r="L14" i="16" s="1"/>
  <c r="K14" i="9"/>
  <c r="K14" i="5"/>
  <c r="O14" i="5"/>
  <c r="P14" i="5" s="1"/>
  <c r="R14" i="16" s="1"/>
  <c r="K14" i="12"/>
  <c r="O14" i="12"/>
  <c r="P14" i="12" s="1"/>
  <c r="Q14" i="16" s="1"/>
  <c r="K14" i="8"/>
  <c r="O14" i="8"/>
  <c r="P14" i="8" s="1"/>
  <c r="X14" i="16" s="1"/>
  <c r="O14" i="4"/>
  <c r="P14" i="4" s="1"/>
  <c r="C14" i="16" s="1"/>
  <c r="K14" i="4"/>
  <c r="K14" i="15"/>
  <c r="O14" i="15"/>
  <c r="P14" i="15" s="1"/>
  <c r="N14" i="16" s="1"/>
  <c r="O15" i="22"/>
  <c r="P15" i="22" s="1"/>
  <c r="U15" i="16" s="1"/>
  <c r="K15" i="22"/>
  <c r="K15" i="26"/>
  <c r="O15" i="26"/>
  <c r="P15" i="26" s="1"/>
  <c r="V15" i="16" s="1"/>
  <c r="O15" i="19"/>
  <c r="P15" i="19" s="1"/>
  <c r="S15" i="16" s="1"/>
  <c r="K15" i="19"/>
  <c r="O14" i="7"/>
  <c r="P14" i="7" s="1"/>
  <c r="I14" i="16" s="1"/>
  <c r="K14" i="7"/>
  <c r="K15" i="24"/>
  <c r="O15" i="24"/>
  <c r="P15" i="24" s="1"/>
  <c r="J15" i="16" s="1"/>
  <c r="K15" i="21"/>
  <c r="O15" i="21"/>
  <c r="P15" i="21" s="1"/>
  <c r="H15" i="16" s="1"/>
  <c r="K14" i="11"/>
  <c r="O14" i="11"/>
  <c r="P14" i="11" s="1"/>
  <c r="P14" i="16" s="1"/>
  <c r="K15" i="18"/>
  <c r="O15" i="18"/>
  <c r="P15" i="18" s="1"/>
  <c r="G15" i="16" s="1"/>
  <c r="K14" i="6"/>
  <c r="O14" i="6"/>
  <c r="P14" i="6" s="1"/>
  <c r="W14" i="16" s="1"/>
  <c r="O15" i="20"/>
  <c r="P15" i="20" s="1"/>
  <c r="T15" i="16" s="1"/>
  <c r="K15" i="20"/>
  <c r="O14" i="13"/>
  <c r="P14" i="13" s="1"/>
  <c r="F14" i="16" s="1"/>
  <c r="K14" i="13"/>
  <c r="O14" i="10"/>
  <c r="P14" i="10" s="1"/>
  <c r="D14" i="16" s="1"/>
  <c r="K14" i="10"/>
  <c r="O15" i="25"/>
  <c r="P15" i="25" s="1"/>
  <c r="K15" i="16" s="1"/>
  <c r="K15" i="25"/>
  <c r="L15" i="3"/>
  <c r="O16" i="3"/>
  <c r="P16" i="3" s="1"/>
  <c r="B16" i="16" s="1"/>
  <c r="L16" i="27"/>
  <c r="P16" i="27"/>
  <c r="Q16" i="27" s="1"/>
  <c r="K16" i="3"/>
  <c r="J16" i="3" s="1"/>
  <c r="F17" i="3" s="1"/>
  <c r="G17" i="3" s="1"/>
  <c r="K17" i="28" l="1"/>
  <c r="O17" i="28"/>
  <c r="P17" i="28" s="1"/>
  <c r="I15" i="25"/>
  <c r="D16" i="25" s="1"/>
  <c r="H15" i="25"/>
  <c r="L15" i="25" s="1"/>
  <c r="J15" i="25"/>
  <c r="F16" i="25" s="1"/>
  <c r="G16" i="25" s="1"/>
  <c r="J14" i="13"/>
  <c r="F15" i="13" s="1"/>
  <c r="G15" i="13" s="1"/>
  <c r="I14" i="13"/>
  <c r="D15" i="13" s="1"/>
  <c r="H14" i="13"/>
  <c r="L14" i="13" s="1"/>
  <c r="H15" i="19"/>
  <c r="L15" i="19" s="1"/>
  <c r="J15" i="19"/>
  <c r="F16" i="19" s="1"/>
  <c r="G16" i="19" s="1"/>
  <c r="I15" i="19"/>
  <c r="D16" i="19" s="1"/>
  <c r="I15" i="22"/>
  <c r="D16" i="22" s="1"/>
  <c r="H15" i="22"/>
  <c r="L15" i="22" s="1"/>
  <c r="J15" i="22"/>
  <c r="F16" i="22" s="1"/>
  <c r="G16" i="22" s="1"/>
  <c r="I14" i="4"/>
  <c r="D15" i="4" s="1"/>
  <c r="H14" i="4"/>
  <c r="L14" i="4" s="1"/>
  <c r="J14" i="4"/>
  <c r="F15" i="4" s="1"/>
  <c r="G15" i="4" s="1"/>
  <c r="H14" i="9"/>
  <c r="L14" i="9" s="1"/>
  <c r="J14" i="9"/>
  <c r="F15" i="9" s="1"/>
  <c r="G15" i="9" s="1"/>
  <c r="I14" i="9"/>
  <c r="D15" i="9" s="1"/>
  <c r="H14" i="6"/>
  <c r="L14" i="6" s="1"/>
  <c r="J14" i="6"/>
  <c r="F15" i="6" s="1"/>
  <c r="G15" i="6" s="1"/>
  <c r="I14" i="6"/>
  <c r="D15" i="6" s="1"/>
  <c r="I14" i="11"/>
  <c r="D15" i="11" s="1"/>
  <c r="H14" i="11"/>
  <c r="L14" i="11" s="1"/>
  <c r="J14" i="11"/>
  <c r="F15" i="11" s="1"/>
  <c r="G15" i="11" s="1"/>
  <c r="H15" i="24"/>
  <c r="L15" i="24" s="1"/>
  <c r="J15" i="24"/>
  <c r="F16" i="24" s="1"/>
  <c r="G16" i="24" s="1"/>
  <c r="I15" i="24"/>
  <c r="D16" i="24" s="1"/>
  <c r="J14" i="12"/>
  <c r="F15" i="12" s="1"/>
  <c r="G15" i="12" s="1"/>
  <c r="I14" i="12"/>
  <c r="D15" i="12" s="1"/>
  <c r="H14" i="12"/>
  <c r="L14" i="12" s="1"/>
  <c r="J14" i="10"/>
  <c r="F15" i="10" s="1"/>
  <c r="G15" i="10" s="1"/>
  <c r="I14" i="10"/>
  <c r="D15" i="10" s="1"/>
  <c r="H14" i="10"/>
  <c r="L14" i="10" s="1"/>
  <c r="I15" i="20"/>
  <c r="D16" i="20" s="1"/>
  <c r="J15" i="20"/>
  <c r="F16" i="20" s="1"/>
  <c r="G16" i="20" s="1"/>
  <c r="H15" i="20"/>
  <c r="L15" i="20" s="1"/>
  <c r="I14" i="7"/>
  <c r="D15" i="7" s="1"/>
  <c r="H14" i="7"/>
  <c r="L14" i="7" s="1"/>
  <c r="J14" i="7"/>
  <c r="F15" i="7" s="1"/>
  <c r="G15" i="7" s="1"/>
  <c r="I15" i="18"/>
  <c r="D16" i="18" s="1"/>
  <c r="H15" i="18"/>
  <c r="L15" i="18" s="1"/>
  <c r="J15" i="18"/>
  <c r="F16" i="18" s="1"/>
  <c r="G16" i="18" s="1"/>
  <c r="H15" i="21"/>
  <c r="L15" i="21" s="1"/>
  <c r="J15" i="21"/>
  <c r="F16" i="21" s="1"/>
  <c r="G16" i="21" s="1"/>
  <c r="I15" i="21"/>
  <c r="D16" i="21" s="1"/>
  <c r="J15" i="26"/>
  <c r="F16" i="26" s="1"/>
  <c r="G16" i="26" s="1"/>
  <c r="H15" i="26"/>
  <c r="L15" i="26" s="1"/>
  <c r="I15" i="26"/>
  <c r="D16" i="26" s="1"/>
  <c r="I14" i="15"/>
  <c r="D15" i="15" s="1"/>
  <c r="J14" i="15"/>
  <c r="F15" i="15" s="1"/>
  <c r="G15" i="15" s="1"/>
  <c r="H14" i="15"/>
  <c r="L14" i="15" s="1"/>
  <c r="J14" i="8"/>
  <c r="F15" i="8" s="1"/>
  <c r="G15" i="8" s="1"/>
  <c r="I14" i="8"/>
  <c r="D15" i="8" s="1"/>
  <c r="H14" i="8"/>
  <c r="L14" i="8" s="1"/>
  <c r="J14" i="5"/>
  <c r="F15" i="5" s="1"/>
  <c r="G15" i="5" s="1"/>
  <c r="I14" i="5"/>
  <c r="D15" i="5" s="1"/>
  <c r="H14" i="5"/>
  <c r="L14" i="5" s="1"/>
  <c r="J14" i="14"/>
  <c r="F15" i="14" s="1"/>
  <c r="G15" i="14" s="1"/>
  <c r="I14" i="14"/>
  <c r="D15" i="14" s="1"/>
  <c r="H14" i="14"/>
  <c r="L14" i="14" s="1"/>
  <c r="I16" i="27"/>
  <c r="J16" i="27"/>
  <c r="K16" i="27"/>
  <c r="G17" i="27" s="1"/>
  <c r="H17" i="27" s="1"/>
  <c r="E17" i="27"/>
  <c r="M16" i="27"/>
  <c r="I16" i="3"/>
  <c r="D17" i="3" s="1"/>
  <c r="K17" i="3" s="1"/>
  <c r="H17" i="3" s="1"/>
  <c r="H16" i="3"/>
  <c r="J17" i="28" l="1"/>
  <c r="F18" i="28" s="1"/>
  <c r="G18" i="28" s="1"/>
  <c r="I17" i="28"/>
  <c r="D18" i="28" s="1"/>
  <c r="H17" i="28"/>
  <c r="L17" i="28" s="1"/>
  <c r="O15" i="11"/>
  <c r="P15" i="11" s="1"/>
  <c r="P15" i="16" s="1"/>
  <c r="K15" i="11"/>
  <c r="K15" i="13"/>
  <c r="O15" i="13"/>
  <c r="P15" i="13" s="1"/>
  <c r="F15" i="16" s="1"/>
  <c r="K15" i="5"/>
  <c r="O15" i="5"/>
  <c r="P15" i="5" s="1"/>
  <c r="R15" i="16" s="1"/>
  <c r="K15" i="7"/>
  <c r="O15" i="7"/>
  <c r="P15" i="7" s="1"/>
  <c r="I15" i="16" s="1"/>
  <c r="O16" i="20"/>
  <c r="P16" i="20" s="1"/>
  <c r="T16" i="16" s="1"/>
  <c r="K16" i="20"/>
  <c r="K15" i="10"/>
  <c r="O15" i="10"/>
  <c r="P15" i="10" s="1"/>
  <c r="D15" i="16" s="1"/>
  <c r="K15" i="4"/>
  <c r="O15" i="4"/>
  <c r="P15" i="4" s="1"/>
  <c r="C15" i="16" s="1"/>
  <c r="O16" i="25"/>
  <c r="P16" i="25" s="1"/>
  <c r="K16" i="16" s="1"/>
  <c r="K16" i="25"/>
  <c r="O16" i="21"/>
  <c r="P16" i="21" s="1"/>
  <c r="H16" i="16" s="1"/>
  <c r="K16" i="21"/>
  <c r="K15" i="12"/>
  <c r="O15" i="12"/>
  <c r="P15" i="12" s="1"/>
  <c r="Q15" i="16" s="1"/>
  <c r="K15" i="6"/>
  <c r="O15" i="6"/>
  <c r="P15" i="6" s="1"/>
  <c r="W15" i="16" s="1"/>
  <c r="K16" i="19"/>
  <c r="O16" i="19"/>
  <c r="P16" i="19" s="1"/>
  <c r="S16" i="16" s="1"/>
  <c r="O15" i="14"/>
  <c r="P15" i="14" s="1"/>
  <c r="M15" i="16" s="1"/>
  <c r="K15" i="14"/>
  <c r="O15" i="15"/>
  <c r="P15" i="15" s="1"/>
  <c r="N15" i="16" s="1"/>
  <c r="K15" i="15"/>
  <c r="K16" i="26"/>
  <c r="O16" i="26"/>
  <c r="P16" i="26" s="1"/>
  <c r="V16" i="16" s="1"/>
  <c r="K16" i="18"/>
  <c r="O16" i="18"/>
  <c r="P16" i="18" s="1"/>
  <c r="G16" i="16" s="1"/>
  <c r="O16" i="24"/>
  <c r="P16" i="24" s="1"/>
  <c r="J16" i="16" s="1"/>
  <c r="K16" i="24"/>
  <c r="K15" i="8"/>
  <c r="O15" i="8"/>
  <c r="P15" i="8" s="1"/>
  <c r="X15" i="16" s="1"/>
  <c r="K16" i="22"/>
  <c r="O16" i="22"/>
  <c r="P16" i="22" s="1"/>
  <c r="U16" i="16" s="1"/>
  <c r="O15" i="9"/>
  <c r="P15" i="9" s="1"/>
  <c r="L15" i="16" s="1"/>
  <c r="K15" i="9"/>
  <c r="L17" i="3"/>
  <c r="L16" i="3"/>
  <c r="O17" i="3"/>
  <c r="P17" i="3" s="1"/>
  <c r="B17" i="16" s="1"/>
  <c r="L17" i="27"/>
  <c r="P17" i="27"/>
  <c r="Q17" i="27" s="1"/>
  <c r="I17" i="3"/>
  <c r="D18" i="3" s="1"/>
  <c r="J17" i="3"/>
  <c r="F18" i="3" s="1"/>
  <c r="G18" i="3" s="1"/>
  <c r="O18" i="3" s="1"/>
  <c r="P18" i="3" s="1"/>
  <c r="B18" i="16" s="1"/>
  <c r="O18" i="28" l="1"/>
  <c r="P18" i="28" s="1"/>
  <c r="K18" i="28"/>
  <c r="I15" i="9"/>
  <c r="D16" i="9" s="1"/>
  <c r="H15" i="9"/>
  <c r="L15" i="9" s="1"/>
  <c r="J15" i="9"/>
  <c r="F16" i="9" s="1"/>
  <c r="G16" i="9" s="1"/>
  <c r="J15" i="8"/>
  <c r="F16" i="8" s="1"/>
  <c r="G16" i="8" s="1"/>
  <c r="I15" i="8"/>
  <c r="D16" i="8" s="1"/>
  <c r="H15" i="8"/>
  <c r="L15" i="8" s="1"/>
  <c r="I16" i="18"/>
  <c r="D17" i="18" s="1"/>
  <c r="H16" i="18"/>
  <c r="L16" i="18" s="1"/>
  <c r="J16" i="18"/>
  <c r="F17" i="18" s="1"/>
  <c r="G17" i="18" s="1"/>
  <c r="J16" i="19"/>
  <c r="F17" i="19" s="1"/>
  <c r="G17" i="19" s="1"/>
  <c r="I16" i="19"/>
  <c r="D17" i="19" s="1"/>
  <c r="H16" i="19"/>
  <c r="L16" i="19" s="1"/>
  <c r="J15" i="12"/>
  <c r="F16" i="12" s="1"/>
  <c r="G16" i="12" s="1"/>
  <c r="H15" i="12"/>
  <c r="L15" i="12" s="1"/>
  <c r="I15" i="12"/>
  <c r="D16" i="12" s="1"/>
  <c r="H15" i="10"/>
  <c r="L15" i="10" s="1"/>
  <c r="J15" i="10"/>
  <c r="F16" i="10" s="1"/>
  <c r="G16" i="10" s="1"/>
  <c r="I15" i="10"/>
  <c r="D16" i="10" s="1"/>
  <c r="J15" i="7"/>
  <c r="F16" i="7" s="1"/>
  <c r="G16" i="7" s="1"/>
  <c r="H15" i="7"/>
  <c r="L15" i="7" s="1"/>
  <c r="I15" i="7"/>
  <c r="D16" i="7" s="1"/>
  <c r="I15" i="13"/>
  <c r="D16" i="13" s="1"/>
  <c r="J15" i="13"/>
  <c r="F16" i="13" s="1"/>
  <c r="G16" i="13" s="1"/>
  <c r="H15" i="13"/>
  <c r="L15" i="13" s="1"/>
  <c r="I16" i="25"/>
  <c r="D17" i="25" s="1"/>
  <c r="H16" i="25"/>
  <c r="L16" i="25" s="1"/>
  <c r="J16" i="25"/>
  <c r="F17" i="25" s="1"/>
  <c r="G17" i="25" s="1"/>
  <c r="H16" i="24"/>
  <c r="L16" i="24" s="1"/>
  <c r="I16" i="24"/>
  <c r="D17" i="24" s="1"/>
  <c r="J16" i="24"/>
  <c r="F17" i="24" s="1"/>
  <c r="G17" i="24" s="1"/>
  <c r="I15" i="14"/>
  <c r="D16" i="14" s="1"/>
  <c r="H15" i="14"/>
  <c r="L15" i="14" s="1"/>
  <c r="J15" i="14"/>
  <c r="F16" i="14" s="1"/>
  <c r="G16" i="14" s="1"/>
  <c r="H16" i="21"/>
  <c r="L16" i="21" s="1"/>
  <c r="I16" i="21"/>
  <c r="D17" i="21" s="1"/>
  <c r="J16" i="21"/>
  <c r="F17" i="21" s="1"/>
  <c r="G17" i="21" s="1"/>
  <c r="I16" i="20"/>
  <c r="D17" i="20" s="1"/>
  <c r="H16" i="20"/>
  <c r="L16" i="20" s="1"/>
  <c r="J16" i="20"/>
  <c r="F17" i="20" s="1"/>
  <c r="G17" i="20" s="1"/>
  <c r="I15" i="11"/>
  <c r="D16" i="11" s="1"/>
  <c r="H15" i="11"/>
  <c r="L15" i="11" s="1"/>
  <c r="J15" i="11"/>
  <c r="F16" i="11" s="1"/>
  <c r="G16" i="11" s="1"/>
  <c r="I15" i="15"/>
  <c r="D16" i="15" s="1"/>
  <c r="H15" i="15"/>
  <c r="L15" i="15" s="1"/>
  <c r="J15" i="15"/>
  <c r="F16" i="15" s="1"/>
  <c r="G16" i="15" s="1"/>
  <c r="H16" i="22"/>
  <c r="L16" i="22" s="1"/>
  <c r="I16" i="22"/>
  <c r="D17" i="22" s="1"/>
  <c r="J16" i="22"/>
  <c r="F17" i="22" s="1"/>
  <c r="G17" i="22" s="1"/>
  <c r="I16" i="26"/>
  <c r="D17" i="26" s="1"/>
  <c r="H16" i="26"/>
  <c r="L16" i="26" s="1"/>
  <c r="J16" i="26"/>
  <c r="F17" i="26" s="1"/>
  <c r="G17" i="26" s="1"/>
  <c r="J15" i="6"/>
  <c r="F16" i="6" s="1"/>
  <c r="G16" i="6" s="1"/>
  <c r="I15" i="6"/>
  <c r="D16" i="6" s="1"/>
  <c r="H15" i="6"/>
  <c r="L15" i="6" s="1"/>
  <c r="H15" i="4"/>
  <c r="L15" i="4" s="1"/>
  <c r="J15" i="4"/>
  <c r="F16" i="4" s="1"/>
  <c r="G16" i="4" s="1"/>
  <c r="I15" i="4"/>
  <c r="D16" i="4" s="1"/>
  <c r="H15" i="5"/>
  <c r="L15" i="5" s="1"/>
  <c r="J15" i="5"/>
  <c r="F16" i="5" s="1"/>
  <c r="G16" i="5" s="1"/>
  <c r="I15" i="5"/>
  <c r="D16" i="5" s="1"/>
  <c r="I17" i="27"/>
  <c r="J17" i="27"/>
  <c r="E18" i="27" s="1"/>
  <c r="K17" i="27"/>
  <c r="G18" i="27" s="1"/>
  <c r="H18" i="27" s="1"/>
  <c r="M17" i="27"/>
  <c r="F24" i="23"/>
  <c r="G24" i="23" s="1"/>
  <c r="D24" i="23"/>
  <c r="K18" i="3"/>
  <c r="J18" i="3" s="1"/>
  <c r="F19" i="3" s="1"/>
  <c r="G19" i="3" s="1"/>
  <c r="I18" i="28" l="1"/>
  <c r="D19" i="28" s="1"/>
  <c r="H18" i="28"/>
  <c r="L18" i="28" s="1"/>
  <c r="J18" i="28"/>
  <c r="F19" i="28" s="1"/>
  <c r="G19" i="28" s="1"/>
  <c r="O17" i="22"/>
  <c r="P17" i="22" s="1"/>
  <c r="U17" i="16" s="1"/>
  <c r="K17" i="22"/>
  <c r="K17" i="21"/>
  <c r="O17" i="21"/>
  <c r="P17" i="21" s="1"/>
  <c r="H17" i="16" s="1"/>
  <c r="K16" i="8"/>
  <c r="O16" i="8"/>
  <c r="P16" i="8" s="1"/>
  <c r="X16" i="16" s="1"/>
  <c r="O16" i="5"/>
  <c r="P16" i="5" s="1"/>
  <c r="R16" i="16" s="1"/>
  <c r="K16" i="5"/>
  <c r="O17" i="26"/>
  <c r="P17" i="26" s="1"/>
  <c r="V17" i="16" s="1"/>
  <c r="K17" i="26"/>
  <c r="K17" i="20"/>
  <c r="O17" i="20"/>
  <c r="P17" i="20" s="1"/>
  <c r="T17" i="16" s="1"/>
  <c r="O17" i="25"/>
  <c r="P17" i="25" s="1"/>
  <c r="K17" i="16" s="1"/>
  <c r="K17" i="25"/>
  <c r="O16" i="13"/>
  <c r="P16" i="13" s="1"/>
  <c r="F16" i="16" s="1"/>
  <c r="K16" i="13"/>
  <c r="O16" i="7"/>
  <c r="P16" i="7" s="1"/>
  <c r="I16" i="16" s="1"/>
  <c r="K16" i="7"/>
  <c r="K16" i="9"/>
  <c r="O16" i="9"/>
  <c r="P16" i="9" s="1"/>
  <c r="L16" i="16" s="1"/>
  <c r="K24" i="23"/>
  <c r="O24" i="23"/>
  <c r="P24" i="23" s="1"/>
  <c r="O24" i="16" s="1"/>
  <c r="O16" i="4"/>
  <c r="P16" i="4" s="1"/>
  <c r="C16" i="16" s="1"/>
  <c r="K16" i="4"/>
  <c r="O16" i="11"/>
  <c r="P16" i="11" s="1"/>
  <c r="P16" i="16" s="1"/>
  <c r="K16" i="11"/>
  <c r="O17" i="24"/>
  <c r="P17" i="24" s="1"/>
  <c r="J17" i="16" s="1"/>
  <c r="K17" i="24"/>
  <c r="K17" i="19"/>
  <c r="O17" i="19"/>
  <c r="P17" i="19" s="1"/>
  <c r="S17" i="16" s="1"/>
  <c r="O16" i="6"/>
  <c r="P16" i="6" s="1"/>
  <c r="W16" i="16" s="1"/>
  <c r="K16" i="6"/>
  <c r="K16" i="15"/>
  <c r="O16" i="15"/>
  <c r="P16" i="15" s="1"/>
  <c r="N16" i="16" s="1"/>
  <c r="K16" i="14"/>
  <c r="O16" i="14"/>
  <c r="P16" i="14" s="1"/>
  <c r="M16" i="16" s="1"/>
  <c r="K16" i="10"/>
  <c r="O16" i="10"/>
  <c r="P16" i="10" s="1"/>
  <c r="D16" i="16" s="1"/>
  <c r="K16" i="12"/>
  <c r="O16" i="12"/>
  <c r="P16" i="12" s="1"/>
  <c r="Q16" i="16" s="1"/>
  <c r="O17" i="18"/>
  <c r="P17" i="18" s="1"/>
  <c r="G17" i="16" s="1"/>
  <c r="K17" i="18"/>
  <c r="P18" i="27"/>
  <c r="Q18" i="27" s="1"/>
  <c r="L18" i="27"/>
  <c r="I24" i="23"/>
  <c r="D25" i="23" s="1"/>
  <c r="H24" i="23"/>
  <c r="J24" i="23"/>
  <c r="F25" i="23" s="1"/>
  <c r="G25" i="23" s="1"/>
  <c r="H18" i="3"/>
  <c r="I18" i="3"/>
  <c r="D19" i="3" s="1"/>
  <c r="K19" i="3" s="1"/>
  <c r="K19" i="28" l="1"/>
  <c r="O19" i="28"/>
  <c r="P19" i="28" s="1"/>
  <c r="J16" i="6"/>
  <c r="F17" i="6" s="1"/>
  <c r="G17" i="6" s="1"/>
  <c r="H16" i="6"/>
  <c r="L16" i="6" s="1"/>
  <c r="I16" i="6"/>
  <c r="D17" i="6" s="1"/>
  <c r="I17" i="24"/>
  <c r="D18" i="24" s="1"/>
  <c r="H17" i="24"/>
  <c r="L17" i="24" s="1"/>
  <c r="J17" i="24"/>
  <c r="F18" i="24" s="1"/>
  <c r="G18" i="24" s="1"/>
  <c r="J16" i="4"/>
  <c r="F17" i="4" s="1"/>
  <c r="G17" i="4" s="1"/>
  <c r="H16" i="4"/>
  <c r="L16" i="4" s="1"/>
  <c r="I16" i="4"/>
  <c r="D17" i="4" s="1"/>
  <c r="I16" i="13"/>
  <c r="D17" i="13" s="1"/>
  <c r="J16" i="13"/>
  <c r="F17" i="13" s="1"/>
  <c r="G17" i="13" s="1"/>
  <c r="H16" i="13"/>
  <c r="L16" i="13" s="1"/>
  <c r="J16" i="5"/>
  <c r="F17" i="5" s="1"/>
  <c r="G17" i="5" s="1"/>
  <c r="I16" i="5"/>
  <c r="D17" i="5" s="1"/>
  <c r="H16" i="5"/>
  <c r="L16" i="5" s="1"/>
  <c r="J16" i="12"/>
  <c r="F17" i="12" s="1"/>
  <c r="G17" i="12" s="1"/>
  <c r="I16" i="12"/>
  <c r="D17" i="12" s="1"/>
  <c r="H16" i="12"/>
  <c r="L16" i="12" s="1"/>
  <c r="I16" i="14"/>
  <c r="D17" i="14" s="1"/>
  <c r="H16" i="14"/>
  <c r="L16" i="14" s="1"/>
  <c r="J16" i="14"/>
  <c r="F17" i="14" s="1"/>
  <c r="G17" i="14" s="1"/>
  <c r="H16" i="9"/>
  <c r="L16" i="9" s="1"/>
  <c r="J16" i="9"/>
  <c r="F17" i="9" s="1"/>
  <c r="G17" i="9" s="1"/>
  <c r="I16" i="9"/>
  <c r="D17" i="9" s="1"/>
  <c r="H17" i="20"/>
  <c r="L17" i="20" s="1"/>
  <c r="J17" i="20"/>
  <c r="F18" i="20" s="1"/>
  <c r="G18" i="20" s="1"/>
  <c r="I17" i="20"/>
  <c r="D18" i="20" s="1"/>
  <c r="H17" i="21"/>
  <c r="L17" i="21" s="1"/>
  <c r="J17" i="21"/>
  <c r="F18" i="21" s="1"/>
  <c r="G18" i="21" s="1"/>
  <c r="I17" i="21"/>
  <c r="D18" i="21" s="1"/>
  <c r="K25" i="23"/>
  <c r="O25" i="23"/>
  <c r="P25" i="23" s="1"/>
  <c r="O25" i="16" s="1"/>
  <c r="I17" i="18"/>
  <c r="D18" i="18" s="1"/>
  <c r="H17" i="18"/>
  <c r="L17" i="18" s="1"/>
  <c r="J17" i="18"/>
  <c r="F18" i="18" s="1"/>
  <c r="G18" i="18" s="1"/>
  <c r="I16" i="11"/>
  <c r="D17" i="11" s="1"/>
  <c r="H16" i="11"/>
  <c r="L16" i="11" s="1"/>
  <c r="J16" i="11"/>
  <c r="F17" i="11" s="1"/>
  <c r="G17" i="11" s="1"/>
  <c r="J16" i="7"/>
  <c r="F17" i="7" s="1"/>
  <c r="G17" i="7" s="1"/>
  <c r="I16" i="7"/>
  <c r="D17" i="7" s="1"/>
  <c r="H16" i="7"/>
  <c r="L16" i="7" s="1"/>
  <c r="J17" i="25"/>
  <c r="F18" i="25" s="1"/>
  <c r="G18" i="25" s="1"/>
  <c r="H17" i="25"/>
  <c r="L17" i="25" s="1"/>
  <c r="I17" i="25"/>
  <c r="D18" i="25" s="1"/>
  <c r="I17" i="26"/>
  <c r="D18" i="26" s="1"/>
  <c r="H17" i="26"/>
  <c r="L17" i="26" s="1"/>
  <c r="J17" i="26"/>
  <c r="F18" i="26" s="1"/>
  <c r="G18" i="26" s="1"/>
  <c r="H17" i="22"/>
  <c r="L17" i="22" s="1"/>
  <c r="J17" i="22"/>
  <c r="F18" i="22" s="1"/>
  <c r="G18" i="22" s="1"/>
  <c r="I17" i="22"/>
  <c r="D18" i="22" s="1"/>
  <c r="J16" i="10"/>
  <c r="F17" i="10" s="1"/>
  <c r="G17" i="10" s="1"/>
  <c r="I16" i="10"/>
  <c r="D17" i="10" s="1"/>
  <c r="H16" i="10"/>
  <c r="L16" i="10" s="1"/>
  <c r="J16" i="15"/>
  <c r="F17" i="15" s="1"/>
  <c r="G17" i="15" s="1"/>
  <c r="H16" i="15"/>
  <c r="L16" i="15" s="1"/>
  <c r="I16" i="15"/>
  <c r="D17" i="15" s="1"/>
  <c r="H17" i="19"/>
  <c r="L17" i="19" s="1"/>
  <c r="J17" i="19"/>
  <c r="F18" i="19" s="1"/>
  <c r="G18" i="19" s="1"/>
  <c r="I17" i="19"/>
  <c r="D18" i="19" s="1"/>
  <c r="J16" i="8"/>
  <c r="F17" i="8" s="1"/>
  <c r="G17" i="8" s="1"/>
  <c r="I16" i="8"/>
  <c r="D17" i="8" s="1"/>
  <c r="H16" i="8"/>
  <c r="L16" i="8" s="1"/>
  <c r="L18" i="3"/>
  <c r="O19" i="3"/>
  <c r="P19" i="3" s="1"/>
  <c r="B19" i="16" s="1"/>
  <c r="J18" i="27"/>
  <c r="E19" i="27" s="1"/>
  <c r="K18" i="27"/>
  <c r="I18" i="27"/>
  <c r="M18" i="27"/>
  <c r="G19" i="27"/>
  <c r="H19" i="27" s="1"/>
  <c r="L24" i="23"/>
  <c r="H25" i="23"/>
  <c r="J25" i="23"/>
  <c r="F26" i="23" s="1"/>
  <c r="G26" i="23" s="1"/>
  <c r="O26" i="23" s="1"/>
  <c r="P26" i="23" s="1"/>
  <c r="O26" i="16" s="1"/>
  <c r="I25" i="23"/>
  <c r="D26" i="23" s="1"/>
  <c r="I19" i="3"/>
  <c r="D20" i="3" s="1"/>
  <c r="J19" i="3"/>
  <c r="F20" i="3" s="1"/>
  <c r="G20" i="3" s="1"/>
  <c r="H19" i="3"/>
  <c r="H19" i="28" l="1"/>
  <c r="L19" i="28" s="1"/>
  <c r="J19" i="28"/>
  <c r="F20" i="28" s="1"/>
  <c r="G20" i="28" s="1"/>
  <c r="I19" i="28"/>
  <c r="D20" i="28" s="1"/>
  <c r="K17" i="10"/>
  <c r="O17" i="10"/>
  <c r="P17" i="10" s="1"/>
  <c r="D17" i="16" s="1"/>
  <c r="K18" i="26"/>
  <c r="O18" i="26"/>
  <c r="P18" i="26" s="1"/>
  <c r="V18" i="16" s="1"/>
  <c r="K17" i="7"/>
  <c r="O17" i="7"/>
  <c r="P17" i="7" s="1"/>
  <c r="I17" i="16" s="1"/>
  <c r="O18" i="18"/>
  <c r="P18" i="18" s="1"/>
  <c r="G18" i="16" s="1"/>
  <c r="K18" i="18"/>
  <c r="K17" i="9"/>
  <c r="O17" i="9"/>
  <c r="P17" i="9" s="1"/>
  <c r="L17" i="16" s="1"/>
  <c r="O17" i="13"/>
  <c r="P17" i="13" s="1"/>
  <c r="F17" i="16" s="1"/>
  <c r="K17" i="13"/>
  <c r="O17" i="4"/>
  <c r="P17" i="4" s="1"/>
  <c r="C17" i="16" s="1"/>
  <c r="K17" i="4"/>
  <c r="O17" i="12"/>
  <c r="P17" i="12" s="1"/>
  <c r="Q17" i="16" s="1"/>
  <c r="K17" i="12"/>
  <c r="K18" i="19"/>
  <c r="O18" i="19"/>
  <c r="P18" i="19" s="1"/>
  <c r="S18" i="16" s="1"/>
  <c r="O17" i="15"/>
  <c r="P17" i="15" s="1"/>
  <c r="N17" i="16" s="1"/>
  <c r="K17" i="15"/>
  <c r="K18" i="25"/>
  <c r="O18" i="25"/>
  <c r="P18" i="25" s="1"/>
  <c r="K18" i="16" s="1"/>
  <c r="K17" i="11"/>
  <c r="O17" i="11"/>
  <c r="P17" i="11" s="1"/>
  <c r="P17" i="16" s="1"/>
  <c r="O18" i="20"/>
  <c r="P18" i="20" s="1"/>
  <c r="T18" i="16" s="1"/>
  <c r="K18" i="20"/>
  <c r="K18" i="24"/>
  <c r="O18" i="24"/>
  <c r="P18" i="24" s="1"/>
  <c r="J18" i="16" s="1"/>
  <c r="K17" i="8"/>
  <c r="O17" i="8"/>
  <c r="P17" i="8" s="1"/>
  <c r="X17" i="16" s="1"/>
  <c r="K18" i="22"/>
  <c r="O18" i="22"/>
  <c r="P18" i="22" s="1"/>
  <c r="U18" i="16" s="1"/>
  <c r="O18" i="21"/>
  <c r="P18" i="21" s="1"/>
  <c r="H18" i="16" s="1"/>
  <c r="K18" i="21"/>
  <c r="K17" i="14"/>
  <c r="O17" i="14"/>
  <c r="P17" i="14" s="1"/>
  <c r="M17" i="16" s="1"/>
  <c r="O17" i="5"/>
  <c r="P17" i="5" s="1"/>
  <c r="R17" i="16" s="1"/>
  <c r="K17" i="5"/>
  <c r="O17" i="6"/>
  <c r="P17" i="6" s="1"/>
  <c r="W17" i="16" s="1"/>
  <c r="K17" i="6"/>
  <c r="L19" i="3"/>
  <c r="O20" i="3"/>
  <c r="P20" i="3" s="1"/>
  <c r="B20" i="16" s="1"/>
  <c r="L19" i="27"/>
  <c r="P19" i="27"/>
  <c r="Q19" i="27" s="1"/>
  <c r="K26" i="23"/>
  <c r="J26" i="23" s="1"/>
  <c r="F27" i="23" s="1"/>
  <c r="G27" i="23" s="1"/>
  <c r="O27" i="23" s="1"/>
  <c r="P27" i="23" s="1"/>
  <c r="O27" i="16" s="1"/>
  <c r="L25" i="23"/>
  <c r="H26" i="23"/>
  <c r="K20" i="3"/>
  <c r="K20" i="28" l="1"/>
  <c r="O20" i="28"/>
  <c r="P20" i="28" s="1"/>
  <c r="I17" i="15"/>
  <c r="D18" i="15" s="1"/>
  <c r="H17" i="15"/>
  <c r="L17" i="15" s="1"/>
  <c r="J17" i="15"/>
  <c r="F18" i="15" s="1"/>
  <c r="G18" i="15" s="1"/>
  <c r="J17" i="12"/>
  <c r="F18" i="12" s="1"/>
  <c r="G18" i="12" s="1"/>
  <c r="H17" i="12"/>
  <c r="L17" i="12" s="1"/>
  <c r="I17" i="12"/>
  <c r="D18" i="12" s="1"/>
  <c r="J17" i="13"/>
  <c r="F18" i="13" s="1"/>
  <c r="G18" i="13" s="1"/>
  <c r="H17" i="13"/>
  <c r="L17" i="13" s="1"/>
  <c r="I17" i="13"/>
  <c r="D18" i="13" s="1"/>
  <c r="I18" i="18"/>
  <c r="D19" i="18" s="1"/>
  <c r="H18" i="18"/>
  <c r="L18" i="18" s="1"/>
  <c r="J18" i="18"/>
  <c r="F19" i="18" s="1"/>
  <c r="G19" i="18" s="1"/>
  <c r="I26" i="23"/>
  <c r="D27" i="23" s="1"/>
  <c r="I17" i="14"/>
  <c r="D18" i="14" s="1"/>
  <c r="J17" i="14"/>
  <c r="F18" i="14" s="1"/>
  <c r="G18" i="14" s="1"/>
  <c r="H17" i="14"/>
  <c r="L17" i="14" s="1"/>
  <c r="J18" i="22"/>
  <c r="F19" i="22" s="1"/>
  <c r="G19" i="22" s="1"/>
  <c r="H18" i="22"/>
  <c r="L18" i="22" s="1"/>
  <c r="I18" i="22"/>
  <c r="D19" i="22" s="1"/>
  <c r="I18" i="24"/>
  <c r="D19" i="24" s="1"/>
  <c r="J18" i="24"/>
  <c r="F19" i="24" s="1"/>
  <c r="G19" i="24" s="1"/>
  <c r="H18" i="24"/>
  <c r="L18" i="24" s="1"/>
  <c r="H17" i="11"/>
  <c r="L17" i="11" s="1"/>
  <c r="J17" i="11"/>
  <c r="F18" i="11" s="1"/>
  <c r="G18" i="11" s="1"/>
  <c r="I17" i="11"/>
  <c r="D18" i="11" s="1"/>
  <c r="I18" i="26"/>
  <c r="D19" i="26" s="1"/>
  <c r="J18" i="26"/>
  <c r="F19" i="26" s="1"/>
  <c r="G19" i="26" s="1"/>
  <c r="H18" i="26"/>
  <c r="L18" i="26" s="1"/>
  <c r="H17" i="5"/>
  <c r="L17" i="5" s="1"/>
  <c r="J17" i="5"/>
  <c r="F18" i="5" s="1"/>
  <c r="G18" i="5" s="1"/>
  <c r="I17" i="5"/>
  <c r="D18" i="5" s="1"/>
  <c r="J18" i="21"/>
  <c r="F19" i="21" s="1"/>
  <c r="G19" i="21" s="1"/>
  <c r="H18" i="21"/>
  <c r="L18" i="21" s="1"/>
  <c r="I18" i="21"/>
  <c r="D19" i="21" s="1"/>
  <c r="I18" i="20"/>
  <c r="D19" i="20" s="1"/>
  <c r="J18" i="20"/>
  <c r="F19" i="20" s="1"/>
  <c r="G19" i="20" s="1"/>
  <c r="H18" i="20"/>
  <c r="L18" i="20" s="1"/>
  <c r="J17" i="4"/>
  <c r="F18" i="4" s="1"/>
  <c r="G18" i="4" s="1"/>
  <c r="I17" i="4"/>
  <c r="D18" i="4" s="1"/>
  <c r="K18" i="4" s="1"/>
  <c r="H17" i="4"/>
  <c r="I17" i="6"/>
  <c r="D18" i="6" s="1"/>
  <c r="J17" i="6"/>
  <c r="F18" i="6" s="1"/>
  <c r="G18" i="6" s="1"/>
  <c r="H17" i="6"/>
  <c r="L17" i="6" s="1"/>
  <c r="J17" i="8"/>
  <c r="F18" i="8" s="1"/>
  <c r="G18" i="8" s="1"/>
  <c r="I17" i="8"/>
  <c r="D18" i="8" s="1"/>
  <c r="H17" i="8"/>
  <c r="L17" i="8" s="1"/>
  <c r="H18" i="25"/>
  <c r="L18" i="25" s="1"/>
  <c r="J18" i="25"/>
  <c r="F19" i="25" s="1"/>
  <c r="G19" i="25" s="1"/>
  <c r="I18" i="25"/>
  <c r="D19" i="25" s="1"/>
  <c r="J18" i="19"/>
  <c r="F19" i="19" s="1"/>
  <c r="G19" i="19" s="1"/>
  <c r="I18" i="19"/>
  <c r="D19" i="19" s="1"/>
  <c r="H18" i="19"/>
  <c r="L18" i="19" s="1"/>
  <c r="I17" i="9"/>
  <c r="D18" i="9" s="1"/>
  <c r="H17" i="9"/>
  <c r="L17" i="9" s="1"/>
  <c r="J17" i="9"/>
  <c r="F18" i="9" s="1"/>
  <c r="G18" i="9" s="1"/>
  <c r="I17" i="7"/>
  <c r="D18" i="7" s="1"/>
  <c r="H17" i="7"/>
  <c r="L17" i="7" s="1"/>
  <c r="J17" i="7"/>
  <c r="F18" i="7" s="1"/>
  <c r="G18" i="7" s="1"/>
  <c r="J17" i="10"/>
  <c r="F18" i="10" s="1"/>
  <c r="G18" i="10" s="1"/>
  <c r="H17" i="10"/>
  <c r="L17" i="10" s="1"/>
  <c r="I17" i="10"/>
  <c r="D18" i="10" s="1"/>
  <c r="K19" i="27"/>
  <c r="I19" i="27"/>
  <c r="M19" i="27" s="1"/>
  <c r="J19" i="27"/>
  <c r="E20" i="27" s="1"/>
  <c r="G20" i="27"/>
  <c r="H20" i="27" s="1"/>
  <c r="K27" i="23"/>
  <c r="L26" i="23"/>
  <c r="I20" i="3"/>
  <c r="D21" i="3" s="1"/>
  <c r="J20" i="3"/>
  <c r="F21" i="3" s="1"/>
  <c r="G21" i="3" s="1"/>
  <c r="H20" i="3"/>
  <c r="J20" i="28" l="1"/>
  <c r="F21" i="28" s="1"/>
  <c r="G21" i="28" s="1"/>
  <c r="H20" i="28"/>
  <c r="L20" i="28" s="1"/>
  <c r="I20" i="28"/>
  <c r="D21" i="28" s="1"/>
  <c r="O19" i="20"/>
  <c r="P19" i="20" s="1"/>
  <c r="T19" i="16" s="1"/>
  <c r="K19" i="20"/>
  <c r="O18" i="11"/>
  <c r="P18" i="11" s="1"/>
  <c r="P18" i="16" s="1"/>
  <c r="K18" i="11"/>
  <c r="K19" i="18"/>
  <c r="O19" i="18"/>
  <c r="P19" i="18" s="1"/>
  <c r="G19" i="16" s="1"/>
  <c r="O18" i="12"/>
  <c r="P18" i="12" s="1"/>
  <c r="Q18" i="16" s="1"/>
  <c r="K18" i="12"/>
  <c r="O19" i="25"/>
  <c r="P19" i="25" s="1"/>
  <c r="K19" i="16" s="1"/>
  <c r="K19" i="25"/>
  <c r="O18" i="4"/>
  <c r="P18" i="4" s="1"/>
  <c r="C18" i="16" s="1"/>
  <c r="L17" i="4"/>
  <c r="O18" i="10"/>
  <c r="P18" i="10" s="1"/>
  <c r="D18" i="16" s="1"/>
  <c r="K18" i="10"/>
  <c r="K18" i="9"/>
  <c r="O18" i="9"/>
  <c r="P18" i="9" s="1"/>
  <c r="L18" i="16" s="1"/>
  <c r="I18" i="4"/>
  <c r="D19" i="4" s="1"/>
  <c r="H18" i="4"/>
  <c r="L18" i="4" s="1"/>
  <c r="J18" i="4"/>
  <c r="F19" i="4" s="1"/>
  <c r="G19" i="4" s="1"/>
  <c r="K19" i="26"/>
  <c r="O19" i="26"/>
  <c r="P19" i="26" s="1"/>
  <c r="V19" i="16" s="1"/>
  <c r="O18" i="14"/>
  <c r="P18" i="14" s="1"/>
  <c r="M18" i="16" s="1"/>
  <c r="K18" i="14"/>
  <c r="O18" i="13"/>
  <c r="P18" i="13" s="1"/>
  <c r="F18" i="16" s="1"/>
  <c r="K18" i="13"/>
  <c r="K18" i="15"/>
  <c r="O18" i="15"/>
  <c r="P18" i="15" s="1"/>
  <c r="N18" i="16" s="1"/>
  <c r="O18" i="8"/>
  <c r="P18" i="8" s="1"/>
  <c r="X18" i="16" s="1"/>
  <c r="K18" i="8"/>
  <c r="K18" i="7"/>
  <c r="O18" i="7"/>
  <c r="P18" i="7" s="1"/>
  <c r="I18" i="16" s="1"/>
  <c r="O19" i="19"/>
  <c r="P19" i="19" s="1"/>
  <c r="S19" i="16" s="1"/>
  <c r="K19" i="19"/>
  <c r="O18" i="6"/>
  <c r="P18" i="6" s="1"/>
  <c r="W18" i="16" s="1"/>
  <c r="K18" i="6"/>
  <c r="O18" i="5"/>
  <c r="P18" i="5" s="1"/>
  <c r="R18" i="16" s="1"/>
  <c r="K18" i="5"/>
  <c r="K19" i="21"/>
  <c r="O19" i="21"/>
  <c r="P19" i="21" s="1"/>
  <c r="H19" i="16" s="1"/>
  <c r="O19" i="24"/>
  <c r="P19" i="24" s="1"/>
  <c r="J19" i="16" s="1"/>
  <c r="K19" i="24"/>
  <c r="K19" i="22"/>
  <c r="O19" i="22"/>
  <c r="P19" i="22" s="1"/>
  <c r="U19" i="16" s="1"/>
  <c r="L20" i="3"/>
  <c r="O21" i="3"/>
  <c r="P21" i="3" s="1"/>
  <c r="B21" i="16" s="1"/>
  <c r="L20" i="27"/>
  <c r="P20" i="27"/>
  <c r="Q20" i="27" s="1"/>
  <c r="J27" i="23"/>
  <c r="F28" i="23" s="1"/>
  <c r="G28" i="23" s="1"/>
  <c r="I27" i="23"/>
  <c r="D28" i="23" s="1"/>
  <c r="H27" i="23"/>
  <c r="K21" i="3"/>
  <c r="O21" i="28" l="1"/>
  <c r="P21" i="28" s="1"/>
  <c r="K21" i="28"/>
  <c r="H19" i="26"/>
  <c r="L19" i="26" s="1"/>
  <c r="I19" i="26"/>
  <c r="D20" i="26" s="1"/>
  <c r="J19" i="26"/>
  <c r="F20" i="26" s="1"/>
  <c r="G20" i="26" s="1"/>
  <c r="I18" i="11"/>
  <c r="D19" i="11" s="1"/>
  <c r="H18" i="11"/>
  <c r="L18" i="11" s="1"/>
  <c r="J18" i="11"/>
  <c r="F19" i="11" s="1"/>
  <c r="G19" i="11" s="1"/>
  <c r="K28" i="23"/>
  <c r="O28" i="23"/>
  <c r="P28" i="23" s="1"/>
  <c r="O28" i="16" s="1"/>
  <c r="J18" i="6"/>
  <c r="F19" i="6" s="1"/>
  <c r="G19" i="6" s="1"/>
  <c r="I18" i="6"/>
  <c r="D19" i="6" s="1"/>
  <c r="H18" i="6"/>
  <c r="L18" i="6" s="1"/>
  <c r="I18" i="14"/>
  <c r="D19" i="14" s="1"/>
  <c r="J18" i="14"/>
  <c r="F19" i="14" s="1"/>
  <c r="G19" i="14" s="1"/>
  <c r="H18" i="14"/>
  <c r="L18" i="14" s="1"/>
  <c r="K19" i="4"/>
  <c r="O19" i="4"/>
  <c r="P19" i="4" s="1"/>
  <c r="C19" i="16" s="1"/>
  <c r="I18" i="9"/>
  <c r="D19" i="9" s="1"/>
  <c r="H18" i="9"/>
  <c r="L18" i="9" s="1"/>
  <c r="J18" i="9"/>
  <c r="F19" i="9" s="1"/>
  <c r="G19" i="9" s="1"/>
  <c r="I18" i="12"/>
  <c r="D19" i="12" s="1"/>
  <c r="H18" i="12"/>
  <c r="L18" i="12" s="1"/>
  <c r="J18" i="12"/>
  <c r="F19" i="12" s="1"/>
  <c r="G19" i="12" s="1"/>
  <c r="J19" i="22"/>
  <c r="F20" i="22" s="1"/>
  <c r="G20" i="22" s="1"/>
  <c r="I19" i="22"/>
  <c r="D20" i="22" s="1"/>
  <c r="H19" i="22"/>
  <c r="L19" i="22" s="1"/>
  <c r="I19" i="21"/>
  <c r="D20" i="21" s="1"/>
  <c r="J19" i="21"/>
  <c r="F20" i="21" s="1"/>
  <c r="G20" i="21" s="1"/>
  <c r="H19" i="21"/>
  <c r="L19" i="21" s="1"/>
  <c r="I18" i="7"/>
  <c r="D19" i="7" s="1"/>
  <c r="H18" i="7"/>
  <c r="L18" i="7" s="1"/>
  <c r="J18" i="7"/>
  <c r="F19" i="7" s="1"/>
  <c r="G19" i="7" s="1"/>
  <c r="J18" i="15"/>
  <c r="F19" i="15" s="1"/>
  <c r="G19" i="15" s="1"/>
  <c r="I18" i="15"/>
  <c r="D19" i="15" s="1"/>
  <c r="H18" i="15"/>
  <c r="L18" i="15" s="1"/>
  <c r="H18" i="10"/>
  <c r="L18" i="10" s="1"/>
  <c r="J18" i="10"/>
  <c r="F19" i="10" s="1"/>
  <c r="G19" i="10" s="1"/>
  <c r="I18" i="10"/>
  <c r="D19" i="10" s="1"/>
  <c r="H19" i="25"/>
  <c r="L19" i="25" s="1"/>
  <c r="J19" i="25"/>
  <c r="F20" i="25" s="1"/>
  <c r="G20" i="25" s="1"/>
  <c r="I19" i="25"/>
  <c r="D20" i="25" s="1"/>
  <c r="H19" i="20"/>
  <c r="L19" i="20" s="1"/>
  <c r="J19" i="20"/>
  <c r="F20" i="20" s="1"/>
  <c r="G20" i="20" s="1"/>
  <c r="I19" i="20"/>
  <c r="D20" i="20" s="1"/>
  <c r="I19" i="24"/>
  <c r="D20" i="24" s="1"/>
  <c r="H19" i="24"/>
  <c r="L19" i="24" s="1"/>
  <c r="J19" i="24"/>
  <c r="F20" i="24" s="1"/>
  <c r="G20" i="24" s="1"/>
  <c r="J18" i="5"/>
  <c r="F19" i="5" s="1"/>
  <c r="G19" i="5" s="1"/>
  <c r="I18" i="5"/>
  <c r="D19" i="5" s="1"/>
  <c r="H18" i="5"/>
  <c r="L18" i="5" s="1"/>
  <c r="I19" i="19"/>
  <c r="D20" i="19" s="1"/>
  <c r="H19" i="19"/>
  <c r="L19" i="19" s="1"/>
  <c r="J19" i="19"/>
  <c r="F20" i="19" s="1"/>
  <c r="G20" i="19" s="1"/>
  <c r="H18" i="8"/>
  <c r="L18" i="8" s="1"/>
  <c r="J18" i="8"/>
  <c r="F19" i="8" s="1"/>
  <c r="G19" i="8" s="1"/>
  <c r="I18" i="8"/>
  <c r="D19" i="8" s="1"/>
  <c r="I18" i="13"/>
  <c r="D19" i="13" s="1"/>
  <c r="H18" i="13"/>
  <c r="L18" i="13" s="1"/>
  <c r="J18" i="13"/>
  <c r="F19" i="13" s="1"/>
  <c r="G19" i="13" s="1"/>
  <c r="H19" i="18"/>
  <c r="L19" i="18" s="1"/>
  <c r="J19" i="18"/>
  <c r="F20" i="18" s="1"/>
  <c r="G20" i="18" s="1"/>
  <c r="I19" i="18"/>
  <c r="D20" i="18" s="1"/>
  <c r="I20" i="27"/>
  <c r="K20" i="27"/>
  <c r="G21" i="27" s="1"/>
  <c r="H21" i="27" s="1"/>
  <c r="J20" i="27"/>
  <c r="E21" i="27" s="1"/>
  <c r="M20" i="27"/>
  <c r="L27" i="23"/>
  <c r="I28" i="23"/>
  <c r="D29" i="23" s="1"/>
  <c r="H28" i="23"/>
  <c r="J28" i="23"/>
  <c r="F29" i="23" s="1"/>
  <c r="G29" i="23" s="1"/>
  <c r="I21" i="3"/>
  <c r="D22" i="3" s="1"/>
  <c r="J21" i="3"/>
  <c r="F22" i="3" s="1"/>
  <c r="G22" i="3" s="1"/>
  <c r="H21" i="3"/>
  <c r="I21" i="28" l="1"/>
  <c r="D22" i="28" s="1"/>
  <c r="H21" i="28"/>
  <c r="L21" i="28" s="1"/>
  <c r="J21" i="28"/>
  <c r="F22" i="28" s="1"/>
  <c r="G22" i="28" s="1"/>
  <c r="K20" i="18"/>
  <c r="O20" i="18"/>
  <c r="P20" i="18" s="1"/>
  <c r="G20" i="16" s="1"/>
  <c r="K19" i="5"/>
  <c r="O19" i="5"/>
  <c r="P19" i="5" s="1"/>
  <c r="R19" i="16" s="1"/>
  <c r="O20" i="25"/>
  <c r="P20" i="25" s="1"/>
  <c r="K20" i="16" s="1"/>
  <c r="K20" i="25"/>
  <c r="O19" i="7"/>
  <c r="P19" i="7" s="1"/>
  <c r="I19" i="16" s="1"/>
  <c r="K19" i="7"/>
  <c r="K20" i="21"/>
  <c r="O20" i="21"/>
  <c r="P20" i="21" s="1"/>
  <c r="H20" i="16" s="1"/>
  <c r="O20" i="22"/>
  <c r="P20" i="22" s="1"/>
  <c r="U20" i="16" s="1"/>
  <c r="K20" i="22"/>
  <c r="K19" i="9"/>
  <c r="O19" i="9"/>
  <c r="P19" i="9" s="1"/>
  <c r="L19" i="16" s="1"/>
  <c r="H19" i="4"/>
  <c r="L19" i="4" s="1"/>
  <c r="I19" i="4"/>
  <c r="D20" i="4" s="1"/>
  <c r="J19" i="4"/>
  <c r="F20" i="4" s="1"/>
  <c r="G20" i="4" s="1"/>
  <c r="K20" i="26"/>
  <c r="O20" i="26"/>
  <c r="P20" i="26" s="1"/>
  <c r="V20" i="16" s="1"/>
  <c r="O19" i="15"/>
  <c r="P19" i="15" s="1"/>
  <c r="N19" i="16" s="1"/>
  <c r="K19" i="15"/>
  <c r="K19" i="13"/>
  <c r="O19" i="13"/>
  <c r="P19" i="13" s="1"/>
  <c r="F19" i="16" s="1"/>
  <c r="O19" i="8"/>
  <c r="P19" i="8" s="1"/>
  <c r="X19" i="16" s="1"/>
  <c r="K19" i="8"/>
  <c r="K20" i="24"/>
  <c r="O20" i="24"/>
  <c r="P20" i="24" s="1"/>
  <c r="J20" i="16" s="1"/>
  <c r="O20" i="20"/>
  <c r="P20" i="20" s="1"/>
  <c r="T20" i="16" s="1"/>
  <c r="K20" i="20"/>
  <c r="K19" i="12"/>
  <c r="O19" i="12"/>
  <c r="P19" i="12" s="1"/>
  <c r="Q19" i="16" s="1"/>
  <c r="O19" i="11"/>
  <c r="P19" i="11" s="1"/>
  <c r="P19" i="16" s="1"/>
  <c r="K19" i="11"/>
  <c r="K20" i="19"/>
  <c r="O20" i="19"/>
  <c r="P20" i="19" s="1"/>
  <c r="S20" i="16" s="1"/>
  <c r="K19" i="10"/>
  <c r="O19" i="10"/>
  <c r="P19" i="10" s="1"/>
  <c r="D19" i="16" s="1"/>
  <c r="O29" i="23"/>
  <c r="P29" i="23" s="1"/>
  <c r="O29" i="16" s="1"/>
  <c r="O19" i="14"/>
  <c r="P19" i="14" s="1"/>
  <c r="M19" i="16" s="1"/>
  <c r="K19" i="14"/>
  <c r="K19" i="6"/>
  <c r="O19" i="6"/>
  <c r="P19" i="6" s="1"/>
  <c r="W19" i="16" s="1"/>
  <c r="L21" i="3"/>
  <c r="O22" i="3"/>
  <c r="P22" i="3" s="1"/>
  <c r="B22" i="16" s="1"/>
  <c r="P21" i="27"/>
  <c r="Q21" i="27" s="1"/>
  <c r="L21" i="27"/>
  <c r="L28" i="23"/>
  <c r="K29" i="23"/>
  <c r="K22" i="3"/>
  <c r="K22" i="28" l="1"/>
  <c r="O22" i="28"/>
  <c r="P22" i="28" s="1"/>
  <c r="J19" i="7"/>
  <c r="F20" i="7" s="1"/>
  <c r="G20" i="7" s="1"/>
  <c r="H19" i="7"/>
  <c r="L19" i="7" s="1"/>
  <c r="I19" i="7"/>
  <c r="D20" i="7" s="1"/>
  <c r="H19" i="5"/>
  <c r="L19" i="5" s="1"/>
  <c r="J19" i="5"/>
  <c r="F20" i="5" s="1"/>
  <c r="G20" i="5" s="1"/>
  <c r="I19" i="5"/>
  <c r="D20" i="5" s="1"/>
  <c r="H20" i="19"/>
  <c r="L20" i="19" s="1"/>
  <c r="J20" i="19"/>
  <c r="F21" i="19" s="1"/>
  <c r="G21" i="19" s="1"/>
  <c r="I20" i="19"/>
  <c r="D21" i="19" s="1"/>
  <c r="I19" i="12"/>
  <c r="D20" i="12" s="1"/>
  <c r="H19" i="12"/>
  <c r="L19" i="12" s="1"/>
  <c r="J19" i="12"/>
  <c r="F20" i="12" s="1"/>
  <c r="G20" i="12" s="1"/>
  <c r="J20" i="24"/>
  <c r="F21" i="24" s="1"/>
  <c r="G21" i="24" s="1"/>
  <c r="I20" i="24"/>
  <c r="D21" i="24" s="1"/>
  <c r="H20" i="24"/>
  <c r="L20" i="24" s="1"/>
  <c r="I19" i="13"/>
  <c r="D20" i="13" s="1"/>
  <c r="J19" i="13"/>
  <c r="F20" i="13" s="1"/>
  <c r="G20" i="13" s="1"/>
  <c r="H19" i="13"/>
  <c r="L19" i="13" s="1"/>
  <c r="H20" i="26"/>
  <c r="L20" i="26" s="1"/>
  <c r="I20" i="26"/>
  <c r="D21" i="26" s="1"/>
  <c r="J20" i="26"/>
  <c r="F21" i="26" s="1"/>
  <c r="G21" i="26" s="1"/>
  <c r="I20" i="25"/>
  <c r="D21" i="25" s="1"/>
  <c r="J20" i="25"/>
  <c r="F21" i="25" s="1"/>
  <c r="G21" i="25" s="1"/>
  <c r="H20" i="25"/>
  <c r="L20" i="25" s="1"/>
  <c r="J19" i="14"/>
  <c r="F20" i="14" s="1"/>
  <c r="G20" i="14" s="1"/>
  <c r="I19" i="14"/>
  <c r="D20" i="14" s="1"/>
  <c r="H19" i="14"/>
  <c r="L19" i="14" s="1"/>
  <c r="I19" i="10"/>
  <c r="D20" i="10" s="1"/>
  <c r="H19" i="10"/>
  <c r="L19" i="10" s="1"/>
  <c r="J19" i="10"/>
  <c r="F20" i="10" s="1"/>
  <c r="G20" i="10" s="1"/>
  <c r="J20" i="22"/>
  <c r="F21" i="22" s="1"/>
  <c r="G21" i="22" s="1"/>
  <c r="I20" i="22"/>
  <c r="D21" i="22" s="1"/>
  <c r="H20" i="22"/>
  <c r="L20" i="22" s="1"/>
  <c r="I19" i="6"/>
  <c r="D20" i="6" s="1"/>
  <c r="J19" i="6"/>
  <c r="F20" i="6" s="1"/>
  <c r="G20" i="6" s="1"/>
  <c r="H19" i="6"/>
  <c r="L19" i="6" s="1"/>
  <c r="H19" i="11"/>
  <c r="L19" i="11" s="1"/>
  <c r="I19" i="11"/>
  <c r="D20" i="11" s="1"/>
  <c r="J19" i="11"/>
  <c r="F20" i="11" s="1"/>
  <c r="G20" i="11" s="1"/>
  <c r="I20" i="20"/>
  <c r="D21" i="20" s="1"/>
  <c r="H20" i="20"/>
  <c r="L20" i="20" s="1"/>
  <c r="J20" i="20"/>
  <c r="F21" i="20" s="1"/>
  <c r="G21" i="20" s="1"/>
  <c r="I19" i="8"/>
  <c r="D20" i="8" s="1"/>
  <c r="H19" i="8"/>
  <c r="L19" i="8" s="1"/>
  <c r="J19" i="8"/>
  <c r="F20" i="8" s="1"/>
  <c r="G20" i="8" s="1"/>
  <c r="H19" i="15"/>
  <c r="L19" i="15" s="1"/>
  <c r="J19" i="15"/>
  <c r="F20" i="15" s="1"/>
  <c r="G20" i="15" s="1"/>
  <c r="I19" i="15"/>
  <c r="D20" i="15" s="1"/>
  <c r="K20" i="4"/>
  <c r="O20" i="4"/>
  <c r="P20" i="4" s="1"/>
  <c r="C20" i="16" s="1"/>
  <c r="H19" i="9"/>
  <c r="L19" i="9" s="1"/>
  <c r="J19" i="9"/>
  <c r="F20" i="9" s="1"/>
  <c r="G20" i="9" s="1"/>
  <c r="I19" i="9"/>
  <c r="D20" i="9" s="1"/>
  <c r="J20" i="21"/>
  <c r="F21" i="21" s="1"/>
  <c r="G21" i="21" s="1"/>
  <c r="I20" i="21"/>
  <c r="D21" i="21" s="1"/>
  <c r="H20" i="21"/>
  <c r="L20" i="21" s="1"/>
  <c r="H20" i="18"/>
  <c r="L20" i="18" s="1"/>
  <c r="I20" i="18"/>
  <c r="D21" i="18" s="1"/>
  <c r="J20" i="18"/>
  <c r="F21" i="18" s="1"/>
  <c r="G21" i="18" s="1"/>
  <c r="I21" i="27"/>
  <c r="J21" i="27"/>
  <c r="E22" i="27" s="1"/>
  <c r="K21" i="27"/>
  <c r="G22" i="27" s="1"/>
  <c r="H22" i="27" s="1"/>
  <c r="M21" i="27"/>
  <c r="H29" i="23"/>
  <c r="J29" i="23"/>
  <c r="F30" i="23" s="1"/>
  <c r="G30" i="23" s="1"/>
  <c r="O30" i="23" s="1"/>
  <c r="P30" i="23" s="1"/>
  <c r="O30" i="16" s="1"/>
  <c r="I29" i="23"/>
  <c r="D30" i="23" s="1"/>
  <c r="I22" i="3"/>
  <c r="D23" i="3" s="1"/>
  <c r="J22" i="3"/>
  <c r="F23" i="3" s="1"/>
  <c r="G23" i="3" s="1"/>
  <c r="H22" i="3"/>
  <c r="H22" i="28" l="1"/>
  <c r="L22" i="28" s="1"/>
  <c r="J22" i="28"/>
  <c r="F23" i="28" s="1"/>
  <c r="G23" i="28" s="1"/>
  <c r="I22" i="28"/>
  <c r="D23" i="28" s="1"/>
  <c r="J20" i="4"/>
  <c r="F21" i="4" s="1"/>
  <c r="G21" i="4" s="1"/>
  <c r="H20" i="4"/>
  <c r="L20" i="4" s="1"/>
  <c r="I20" i="4"/>
  <c r="D21" i="4" s="1"/>
  <c r="K20" i="13"/>
  <c r="O20" i="13"/>
  <c r="P20" i="13" s="1"/>
  <c r="F20" i="16" s="1"/>
  <c r="K20" i="7"/>
  <c r="O20" i="7"/>
  <c r="P20" i="7" s="1"/>
  <c r="I20" i="16" s="1"/>
  <c r="K20" i="9"/>
  <c r="O20" i="9"/>
  <c r="P20" i="9" s="1"/>
  <c r="L20" i="16" s="1"/>
  <c r="K20" i="12"/>
  <c r="O20" i="12"/>
  <c r="P20" i="12" s="1"/>
  <c r="Q20" i="16" s="1"/>
  <c r="O21" i="19"/>
  <c r="P21" i="19" s="1"/>
  <c r="S21" i="16" s="1"/>
  <c r="K21" i="19"/>
  <c r="O21" i="26"/>
  <c r="P21" i="26" s="1"/>
  <c r="V21" i="16" s="1"/>
  <c r="K21" i="26"/>
  <c r="O21" i="24"/>
  <c r="P21" i="24" s="1"/>
  <c r="J21" i="16" s="1"/>
  <c r="K21" i="24"/>
  <c r="K20" i="5"/>
  <c r="O20" i="5"/>
  <c r="P20" i="5" s="1"/>
  <c r="R20" i="16" s="1"/>
  <c r="O21" i="18"/>
  <c r="P21" i="18" s="1"/>
  <c r="G21" i="16" s="1"/>
  <c r="K21" i="18"/>
  <c r="O20" i="15"/>
  <c r="P20" i="15" s="1"/>
  <c r="N20" i="16" s="1"/>
  <c r="K20" i="15"/>
  <c r="K20" i="11"/>
  <c r="O20" i="11"/>
  <c r="P20" i="11" s="1"/>
  <c r="P20" i="16" s="1"/>
  <c r="K20" i="6"/>
  <c r="O20" i="6"/>
  <c r="P20" i="6" s="1"/>
  <c r="W20" i="16" s="1"/>
  <c r="O21" i="22"/>
  <c r="P21" i="22" s="1"/>
  <c r="U21" i="16" s="1"/>
  <c r="K21" i="22"/>
  <c r="O21" i="25"/>
  <c r="P21" i="25" s="1"/>
  <c r="K21" i="16" s="1"/>
  <c r="K21" i="25"/>
  <c r="K20" i="8"/>
  <c r="O20" i="8"/>
  <c r="P20" i="8" s="1"/>
  <c r="X20" i="16" s="1"/>
  <c r="K20" i="14"/>
  <c r="O20" i="14"/>
  <c r="P20" i="14" s="1"/>
  <c r="M20" i="16" s="1"/>
  <c r="O21" i="21"/>
  <c r="P21" i="21" s="1"/>
  <c r="H21" i="16" s="1"/>
  <c r="K21" i="21"/>
  <c r="K21" i="20"/>
  <c r="O21" i="20"/>
  <c r="P21" i="20" s="1"/>
  <c r="T21" i="16" s="1"/>
  <c r="K20" i="10"/>
  <c r="O20" i="10"/>
  <c r="P20" i="10" s="1"/>
  <c r="D20" i="16" s="1"/>
  <c r="L22" i="3"/>
  <c r="O23" i="3"/>
  <c r="P23" i="3" s="1"/>
  <c r="B23" i="16" s="1"/>
  <c r="P22" i="27"/>
  <c r="Q22" i="27" s="1"/>
  <c r="L22" i="27"/>
  <c r="K30" i="23"/>
  <c r="L29" i="23"/>
  <c r="K23" i="3"/>
  <c r="J23" i="3" s="1"/>
  <c r="K23" i="28" l="1"/>
  <c r="O23" i="28"/>
  <c r="P23" i="28" s="1"/>
  <c r="J20" i="9"/>
  <c r="F21" i="9" s="1"/>
  <c r="G21" i="9" s="1"/>
  <c r="I20" i="9"/>
  <c r="D21" i="9" s="1"/>
  <c r="H20" i="9"/>
  <c r="L20" i="9" s="1"/>
  <c r="I20" i="13"/>
  <c r="D21" i="13" s="1"/>
  <c r="J20" i="13"/>
  <c r="F21" i="13" s="1"/>
  <c r="G21" i="13" s="1"/>
  <c r="H20" i="13"/>
  <c r="L20" i="13" s="1"/>
  <c r="J21" i="25"/>
  <c r="F22" i="25" s="1"/>
  <c r="G22" i="25" s="1"/>
  <c r="I21" i="25"/>
  <c r="D22" i="25" s="1"/>
  <c r="H21" i="25"/>
  <c r="L21" i="25" s="1"/>
  <c r="H20" i="15"/>
  <c r="L20" i="15" s="1"/>
  <c r="J20" i="15"/>
  <c r="F21" i="15" s="1"/>
  <c r="G21" i="15" s="1"/>
  <c r="I20" i="15"/>
  <c r="D21" i="15" s="1"/>
  <c r="I21" i="26"/>
  <c r="D22" i="26" s="1"/>
  <c r="H21" i="26"/>
  <c r="L21" i="26" s="1"/>
  <c r="J21" i="26"/>
  <c r="F22" i="26" s="1"/>
  <c r="G22" i="26" s="1"/>
  <c r="J20" i="8"/>
  <c r="F21" i="8" s="1"/>
  <c r="G21" i="8" s="1"/>
  <c r="I20" i="8"/>
  <c r="D21" i="8" s="1"/>
  <c r="H20" i="8"/>
  <c r="L20" i="8" s="1"/>
  <c r="I21" i="20"/>
  <c r="D22" i="20" s="1"/>
  <c r="J21" i="20"/>
  <c r="F22" i="20" s="1"/>
  <c r="G22" i="20" s="1"/>
  <c r="H21" i="20"/>
  <c r="L21" i="20" s="1"/>
  <c r="H20" i="14"/>
  <c r="L20" i="14" s="1"/>
  <c r="I20" i="14"/>
  <c r="D21" i="14" s="1"/>
  <c r="J20" i="14"/>
  <c r="F21" i="14" s="1"/>
  <c r="G21" i="14" s="1"/>
  <c r="I20" i="6"/>
  <c r="D21" i="6" s="1"/>
  <c r="H20" i="6"/>
  <c r="L20" i="6" s="1"/>
  <c r="J20" i="6"/>
  <c r="F21" i="6" s="1"/>
  <c r="G21" i="6" s="1"/>
  <c r="J20" i="5"/>
  <c r="F21" i="5" s="1"/>
  <c r="G21" i="5" s="1"/>
  <c r="I20" i="5"/>
  <c r="D21" i="5" s="1"/>
  <c r="H20" i="5"/>
  <c r="L20" i="5" s="1"/>
  <c r="J20" i="12"/>
  <c r="F21" i="12" s="1"/>
  <c r="G21" i="12" s="1"/>
  <c r="I20" i="12"/>
  <c r="D21" i="12" s="1"/>
  <c r="H20" i="12"/>
  <c r="L20" i="12" s="1"/>
  <c r="I20" i="7"/>
  <c r="D21" i="7" s="1"/>
  <c r="J20" i="7"/>
  <c r="F21" i="7" s="1"/>
  <c r="G21" i="7" s="1"/>
  <c r="H20" i="7"/>
  <c r="L20" i="7" s="1"/>
  <c r="J20" i="10"/>
  <c r="F21" i="10" s="1"/>
  <c r="G21" i="10" s="1"/>
  <c r="I20" i="10"/>
  <c r="D21" i="10" s="1"/>
  <c r="H20" i="10"/>
  <c r="L20" i="10" s="1"/>
  <c r="J20" i="11"/>
  <c r="F21" i="11" s="1"/>
  <c r="G21" i="11" s="1"/>
  <c r="H20" i="11"/>
  <c r="L20" i="11" s="1"/>
  <c r="I20" i="11"/>
  <c r="D21" i="11" s="1"/>
  <c r="I21" i="21"/>
  <c r="D22" i="21" s="1"/>
  <c r="H21" i="21"/>
  <c r="L21" i="21" s="1"/>
  <c r="J21" i="21"/>
  <c r="F22" i="21" s="1"/>
  <c r="G22" i="21" s="1"/>
  <c r="I21" i="22"/>
  <c r="D22" i="22" s="1"/>
  <c r="H21" i="22"/>
  <c r="L21" i="22" s="1"/>
  <c r="J21" i="22"/>
  <c r="F22" i="22" s="1"/>
  <c r="G22" i="22" s="1"/>
  <c r="H21" i="18"/>
  <c r="L21" i="18" s="1"/>
  <c r="I21" i="18"/>
  <c r="D22" i="18" s="1"/>
  <c r="J21" i="18"/>
  <c r="F22" i="18" s="1"/>
  <c r="G22" i="18" s="1"/>
  <c r="I21" i="24"/>
  <c r="D22" i="24" s="1"/>
  <c r="H21" i="24"/>
  <c r="L21" i="24" s="1"/>
  <c r="J21" i="24"/>
  <c r="F22" i="24" s="1"/>
  <c r="G22" i="24" s="1"/>
  <c r="I21" i="19"/>
  <c r="D22" i="19" s="1"/>
  <c r="J21" i="19"/>
  <c r="F22" i="19" s="1"/>
  <c r="G22" i="19" s="1"/>
  <c r="H21" i="19"/>
  <c r="L21" i="19" s="1"/>
  <c r="K21" i="4"/>
  <c r="O21" i="4"/>
  <c r="P21" i="4" s="1"/>
  <c r="C21" i="16" s="1"/>
  <c r="J22" i="27"/>
  <c r="K22" i="27"/>
  <c r="G23" i="27" s="1"/>
  <c r="H23" i="27" s="1"/>
  <c r="I22" i="27"/>
  <c r="M22" i="27" s="1"/>
  <c r="E23" i="27"/>
  <c r="J30" i="23"/>
  <c r="F31" i="23" s="1"/>
  <c r="G31" i="23" s="1"/>
  <c r="I30" i="23"/>
  <c r="D31" i="23" s="1"/>
  <c r="H30" i="23"/>
  <c r="I23" i="3"/>
  <c r="D24" i="3" s="1"/>
  <c r="F24" i="3"/>
  <c r="G24" i="3" s="1"/>
  <c r="H23" i="3"/>
  <c r="I23" i="28" l="1"/>
  <c r="D24" i="28" s="1"/>
  <c r="J23" i="28"/>
  <c r="F24" i="28" s="1"/>
  <c r="G24" i="28" s="1"/>
  <c r="H23" i="28"/>
  <c r="L23" i="28" s="1"/>
  <c r="K22" i="19"/>
  <c r="O22" i="19"/>
  <c r="P22" i="19" s="1"/>
  <c r="S22" i="16" s="1"/>
  <c r="K22" i="22"/>
  <c r="O22" i="22"/>
  <c r="P22" i="22" s="1"/>
  <c r="U22" i="16" s="1"/>
  <c r="O21" i="11"/>
  <c r="P21" i="11" s="1"/>
  <c r="P21" i="16" s="1"/>
  <c r="K21" i="11"/>
  <c r="O21" i="5"/>
  <c r="P21" i="5" s="1"/>
  <c r="R21" i="16" s="1"/>
  <c r="K21" i="5"/>
  <c r="O21" i="14"/>
  <c r="P21" i="14" s="1"/>
  <c r="M21" i="16" s="1"/>
  <c r="K21" i="14"/>
  <c r="O22" i="20"/>
  <c r="P22" i="20" s="1"/>
  <c r="T22" i="16" s="1"/>
  <c r="K22" i="20"/>
  <c r="K21" i="8"/>
  <c r="O21" i="8"/>
  <c r="P21" i="8" s="1"/>
  <c r="X21" i="16" s="1"/>
  <c r="O22" i="18"/>
  <c r="P22" i="18" s="1"/>
  <c r="G22" i="16" s="1"/>
  <c r="K22" i="18"/>
  <c r="O21" i="7"/>
  <c r="P21" i="7" s="1"/>
  <c r="I21" i="16" s="1"/>
  <c r="K21" i="7"/>
  <c r="O21" i="12"/>
  <c r="P21" i="12" s="1"/>
  <c r="Q21" i="16" s="1"/>
  <c r="K21" i="12"/>
  <c r="O21" i="6"/>
  <c r="P21" i="6" s="1"/>
  <c r="W21" i="16" s="1"/>
  <c r="K21" i="6"/>
  <c r="K22" i="26"/>
  <c r="O22" i="26"/>
  <c r="P22" i="26" s="1"/>
  <c r="V22" i="16" s="1"/>
  <c r="K21" i="15"/>
  <c r="O21" i="15"/>
  <c r="P21" i="15" s="1"/>
  <c r="N21" i="16" s="1"/>
  <c r="O22" i="25"/>
  <c r="P22" i="25" s="1"/>
  <c r="K22" i="16" s="1"/>
  <c r="K22" i="25"/>
  <c r="I21" i="4"/>
  <c r="D22" i="4" s="1"/>
  <c r="J21" i="4"/>
  <c r="F22" i="4" s="1"/>
  <c r="G22" i="4" s="1"/>
  <c r="H21" i="4"/>
  <c r="L21" i="4" s="1"/>
  <c r="K22" i="24"/>
  <c r="O22" i="24"/>
  <c r="P22" i="24" s="1"/>
  <c r="J22" i="16" s="1"/>
  <c r="K31" i="23"/>
  <c r="O31" i="23"/>
  <c r="P31" i="23" s="1"/>
  <c r="O31" i="16" s="1"/>
  <c r="O22" i="21"/>
  <c r="P22" i="21" s="1"/>
  <c r="H22" i="16" s="1"/>
  <c r="K22" i="21"/>
  <c r="K21" i="10"/>
  <c r="O21" i="10"/>
  <c r="P21" i="10" s="1"/>
  <c r="D21" i="16" s="1"/>
  <c r="O21" i="13"/>
  <c r="P21" i="13" s="1"/>
  <c r="F21" i="16" s="1"/>
  <c r="K21" i="13"/>
  <c r="K21" i="9"/>
  <c r="O21" i="9"/>
  <c r="P21" i="9" s="1"/>
  <c r="L21" i="16" s="1"/>
  <c r="L23" i="3"/>
  <c r="O24" i="3"/>
  <c r="P24" i="3" s="1"/>
  <c r="B24" i="16" s="1"/>
  <c r="L23" i="27"/>
  <c r="P23" i="27"/>
  <c r="Q23" i="27" s="1"/>
  <c r="L30" i="23"/>
  <c r="J31" i="23"/>
  <c r="F32" i="23" s="1"/>
  <c r="G32" i="23" s="1"/>
  <c r="O32" i="23" s="1"/>
  <c r="P32" i="23" s="1"/>
  <c r="O32" i="16" s="1"/>
  <c r="I31" i="23"/>
  <c r="D32" i="23" s="1"/>
  <c r="H31" i="23"/>
  <c r="K24" i="3"/>
  <c r="H24" i="3" s="1"/>
  <c r="K24" i="28" l="1"/>
  <c r="O24" i="28"/>
  <c r="P24" i="28" s="1"/>
  <c r="H22" i="24"/>
  <c r="L22" i="24" s="1"/>
  <c r="I22" i="24"/>
  <c r="D23" i="24" s="1"/>
  <c r="J22" i="24"/>
  <c r="F23" i="24" s="1"/>
  <c r="G23" i="24" s="1"/>
  <c r="H22" i="25"/>
  <c r="L22" i="25" s="1"/>
  <c r="J22" i="25"/>
  <c r="F23" i="25" s="1"/>
  <c r="G23" i="25" s="1"/>
  <c r="I22" i="25"/>
  <c r="D23" i="25" s="1"/>
  <c r="H21" i="12"/>
  <c r="L21" i="12" s="1"/>
  <c r="J21" i="12"/>
  <c r="F22" i="12" s="1"/>
  <c r="G22" i="12" s="1"/>
  <c r="I21" i="12"/>
  <c r="D22" i="12" s="1"/>
  <c r="H22" i="18"/>
  <c r="L22" i="18" s="1"/>
  <c r="I22" i="18"/>
  <c r="D23" i="18" s="1"/>
  <c r="J22" i="18"/>
  <c r="F23" i="18" s="1"/>
  <c r="G23" i="18" s="1"/>
  <c r="J22" i="20"/>
  <c r="F23" i="20" s="1"/>
  <c r="G23" i="20" s="1"/>
  <c r="H22" i="20"/>
  <c r="L22" i="20" s="1"/>
  <c r="I22" i="20"/>
  <c r="D23" i="20" s="1"/>
  <c r="J21" i="5"/>
  <c r="F22" i="5" s="1"/>
  <c r="G22" i="5" s="1"/>
  <c r="I21" i="5"/>
  <c r="D22" i="5" s="1"/>
  <c r="H21" i="5"/>
  <c r="L21" i="5" s="1"/>
  <c r="H22" i="26"/>
  <c r="L22" i="26" s="1"/>
  <c r="I22" i="26"/>
  <c r="D23" i="26" s="1"/>
  <c r="J22" i="26"/>
  <c r="F23" i="26" s="1"/>
  <c r="G23" i="26" s="1"/>
  <c r="J22" i="22"/>
  <c r="F23" i="22" s="1"/>
  <c r="G23" i="22" s="1"/>
  <c r="H22" i="22"/>
  <c r="L22" i="22" s="1"/>
  <c r="I22" i="22"/>
  <c r="D23" i="22" s="1"/>
  <c r="J21" i="9"/>
  <c r="F22" i="9" s="1"/>
  <c r="G22" i="9" s="1"/>
  <c r="I21" i="9"/>
  <c r="D22" i="9" s="1"/>
  <c r="H21" i="9"/>
  <c r="L21" i="9" s="1"/>
  <c r="J21" i="10"/>
  <c r="F22" i="10" s="1"/>
  <c r="G22" i="10" s="1"/>
  <c r="I21" i="10"/>
  <c r="D22" i="10" s="1"/>
  <c r="H21" i="10"/>
  <c r="L21" i="10" s="1"/>
  <c r="K22" i="4"/>
  <c r="O22" i="4"/>
  <c r="P22" i="4" s="1"/>
  <c r="C22" i="16" s="1"/>
  <c r="I21" i="6"/>
  <c r="D22" i="6" s="1"/>
  <c r="J21" i="6"/>
  <c r="F22" i="6" s="1"/>
  <c r="G22" i="6" s="1"/>
  <c r="H21" i="6"/>
  <c r="L21" i="6" s="1"/>
  <c r="J21" i="7"/>
  <c r="F22" i="7" s="1"/>
  <c r="G22" i="7" s="1"/>
  <c r="H21" i="7"/>
  <c r="L21" i="7" s="1"/>
  <c r="I21" i="7"/>
  <c r="D22" i="7" s="1"/>
  <c r="H21" i="14"/>
  <c r="L21" i="14" s="1"/>
  <c r="J21" i="14"/>
  <c r="F22" i="14" s="1"/>
  <c r="G22" i="14" s="1"/>
  <c r="I21" i="14"/>
  <c r="D22" i="14" s="1"/>
  <c r="I21" i="11"/>
  <c r="D22" i="11" s="1"/>
  <c r="H21" i="11"/>
  <c r="L21" i="11" s="1"/>
  <c r="J21" i="11"/>
  <c r="F22" i="11" s="1"/>
  <c r="G22" i="11" s="1"/>
  <c r="I21" i="13"/>
  <c r="D22" i="13" s="1"/>
  <c r="H21" i="13"/>
  <c r="L21" i="13" s="1"/>
  <c r="J21" i="13"/>
  <c r="F22" i="13" s="1"/>
  <c r="G22" i="13" s="1"/>
  <c r="J22" i="21"/>
  <c r="F23" i="21" s="1"/>
  <c r="G23" i="21" s="1"/>
  <c r="I22" i="21"/>
  <c r="D23" i="21" s="1"/>
  <c r="H22" i="21"/>
  <c r="L22" i="21" s="1"/>
  <c r="I21" i="15"/>
  <c r="D22" i="15" s="1"/>
  <c r="H21" i="15"/>
  <c r="L21" i="15" s="1"/>
  <c r="J21" i="15"/>
  <c r="F22" i="15" s="1"/>
  <c r="G22" i="15" s="1"/>
  <c r="H21" i="8"/>
  <c r="L21" i="8" s="1"/>
  <c r="I21" i="8"/>
  <c r="D22" i="8" s="1"/>
  <c r="J21" i="8"/>
  <c r="F22" i="8" s="1"/>
  <c r="G22" i="8" s="1"/>
  <c r="I22" i="19"/>
  <c r="D23" i="19" s="1"/>
  <c r="H22" i="19"/>
  <c r="L22" i="19" s="1"/>
  <c r="J22" i="19"/>
  <c r="F23" i="19" s="1"/>
  <c r="G23" i="19" s="1"/>
  <c r="L24" i="3"/>
  <c r="K23" i="27"/>
  <c r="J23" i="27"/>
  <c r="I23" i="27"/>
  <c r="M23" i="27"/>
  <c r="G24" i="27"/>
  <c r="H24" i="27" s="1"/>
  <c r="E24" i="27"/>
  <c r="K32" i="23"/>
  <c r="L31" i="23"/>
  <c r="I24" i="3"/>
  <c r="D25" i="3" s="1"/>
  <c r="J24" i="3"/>
  <c r="F25" i="3" s="1"/>
  <c r="J24" i="28" l="1"/>
  <c r="F25" i="28" s="1"/>
  <c r="G25" i="28" s="1"/>
  <c r="H24" i="28"/>
  <c r="L24" i="28" s="1"/>
  <c r="I24" i="28"/>
  <c r="D25" i="28" s="1"/>
  <c r="O23" i="21"/>
  <c r="P23" i="21" s="1"/>
  <c r="H23" i="16" s="1"/>
  <c r="K23" i="21"/>
  <c r="K22" i="11"/>
  <c r="O22" i="11"/>
  <c r="P22" i="11" s="1"/>
  <c r="P22" i="16" s="1"/>
  <c r="O22" i="14"/>
  <c r="P22" i="14" s="1"/>
  <c r="M22" i="16" s="1"/>
  <c r="K22" i="14"/>
  <c r="O22" i="7"/>
  <c r="P22" i="7" s="1"/>
  <c r="I22" i="16" s="1"/>
  <c r="K22" i="7"/>
  <c r="O22" i="10"/>
  <c r="P22" i="10" s="1"/>
  <c r="D22" i="16" s="1"/>
  <c r="K22" i="10"/>
  <c r="O22" i="5"/>
  <c r="P22" i="5" s="1"/>
  <c r="R22" i="16" s="1"/>
  <c r="K22" i="5"/>
  <c r="O23" i="18"/>
  <c r="P23" i="18" s="1"/>
  <c r="G23" i="16" s="1"/>
  <c r="K23" i="18"/>
  <c r="O22" i="12"/>
  <c r="P22" i="12" s="1"/>
  <c r="Q22" i="16" s="1"/>
  <c r="K22" i="12"/>
  <c r="O22" i="8"/>
  <c r="P22" i="8" s="1"/>
  <c r="X22" i="16" s="1"/>
  <c r="K22" i="8"/>
  <c r="O23" i="19"/>
  <c r="P23" i="19" s="1"/>
  <c r="S23" i="16" s="1"/>
  <c r="K23" i="19"/>
  <c r="O22" i="13"/>
  <c r="P22" i="13" s="1"/>
  <c r="F22" i="16" s="1"/>
  <c r="K22" i="13"/>
  <c r="I22" i="4"/>
  <c r="D23" i="4" s="1"/>
  <c r="J22" i="4"/>
  <c r="F23" i="4" s="1"/>
  <c r="G23" i="4" s="1"/>
  <c r="H22" i="4"/>
  <c r="L22" i="4" s="1"/>
  <c r="K23" i="24"/>
  <c r="O23" i="24"/>
  <c r="P23" i="24" s="1"/>
  <c r="J23" i="16" s="1"/>
  <c r="K22" i="6"/>
  <c r="O22" i="6"/>
  <c r="P22" i="6" s="1"/>
  <c r="W22" i="16" s="1"/>
  <c r="K23" i="22"/>
  <c r="O23" i="22"/>
  <c r="P23" i="22" s="1"/>
  <c r="U23" i="16" s="1"/>
  <c r="K22" i="15"/>
  <c r="O22" i="15"/>
  <c r="P22" i="15" s="1"/>
  <c r="N22" i="16" s="1"/>
  <c r="O22" i="9"/>
  <c r="P22" i="9" s="1"/>
  <c r="L22" i="16" s="1"/>
  <c r="K22" i="9"/>
  <c r="K23" i="26"/>
  <c r="O23" i="26"/>
  <c r="P23" i="26" s="1"/>
  <c r="V23" i="16" s="1"/>
  <c r="O23" i="20"/>
  <c r="P23" i="20" s="1"/>
  <c r="T23" i="16" s="1"/>
  <c r="K23" i="20"/>
  <c r="K23" i="25"/>
  <c r="O23" i="25"/>
  <c r="P23" i="25" s="1"/>
  <c r="K23" i="16" s="1"/>
  <c r="L24" i="27"/>
  <c r="P24" i="27"/>
  <c r="Q24" i="27" s="1"/>
  <c r="I32" i="23"/>
  <c r="D33" i="23" s="1"/>
  <c r="H32" i="23"/>
  <c r="J32" i="23"/>
  <c r="F33" i="23" s="1"/>
  <c r="G33" i="23" s="1"/>
  <c r="G25" i="3"/>
  <c r="O25" i="28" l="1"/>
  <c r="P25" i="28" s="1"/>
  <c r="K25" i="28"/>
  <c r="I23" i="25"/>
  <c r="D24" i="25" s="1"/>
  <c r="H23" i="25"/>
  <c r="L23" i="25" s="1"/>
  <c r="J23" i="25"/>
  <c r="F24" i="25" s="1"/>
  <c r="G24" i="25" s="1"/>
  <c r="H22" i="15"/>
  <c r="L22" i="15" s="1"/>
  <c r="J22" i="15"/>
  <c r="F23" i="15" s="1"/>
  <c r="G23" i="15" s="1"/>
  <c r="I22" i="15"/>
  <c r="D23" i="15" s="1"/>
  <c r="I22" i="6"/>
  <c r="D23" i="6" s="1"/>
  <c r="H22" i="6"/>
  <c r="L22" i="6" s="1"/>
  <c r="J22" i="6"/>
  <c r="F23" i="6" s="1"/>
  <c r="G23" i="6" s="1"/>
  <c r="J23" i="20"/>
  <c r="F24" i="20" s="1"/>
  <c r="G24" i="20" s="1"/>
  <c r="I23" i="20"/>
  <c r="D24" i="20" s="1"/>
  <c r="H23" i="20"/>
  <c r="L23" i="20" s="1"/>
  <c r="H22" i="9"/>
  <c r="L22" i="9" s="1"/>
  <c r="I22" i="9"/>
  <c r="D23" i="9" s="1"/>
  <c r="J22" i="9"/>
  <c r="F23" i="9" s="1"/>
  <c r="G23" i="9" s="1"/>
  <c r="H22" i="11"/>
  <c r="L22" i="11" s="1"/>
  <c r="J22" i="11"/>
  <c r="F23" i="11" s="1"/>
  <c r="G23" i="11" s="1"/>
  <c r="I22" i="11"/>
  <c r="D23" i="11" s="1"/>
  <c r="H23" i="26"/>
  <c r="L23" i="26" s="1"/>
  <c r="J23" i="26"/>
  <c r="F24" i="26" s="1"/>
  <c r="G24" i="26" s="1"/>
  <c r="I23" i="26"/>
  <c r="D24" i="26" s="1"/>
  <c r="K23" i="4"/>
  <c r="O23" i="4"/>
  <c r="P23" i="4" s="1"/>
  <c r="C23" i="16" s="1"/>
  <c r="I23" i="19"/>
  <c r="D24" i="19" s="1"/>
  <c r="H23" i="19"/>
  <c r="L23" i="19" s="1"/>
  <c r="J23" i="19"/>
  <c r="F24" i="19" s="1"/>
  <c r="G24" i="19" s="1"/>
  <c r="J22" i="12"/>
  <c r="F23" i="12" s="1"/>
  <c r="G23" i="12" s="1"/>
  <c r="H22" i="12"/>
  <c r="L22" i="12" s="1"/>
  <c r="I22" i="12"/>
  <c r="D23" i="12" s="1"/>
  <c r="I22" i="5"/>
  <c r="D23" i="5" s="1"/>
  <c r="J22" i="5"/>
  <c r="F23" i="5" s="1"/>
  <c r="G23" i="5" s="1"/>
  <c r="H22" i="5"/>
  <c r="L22" i="5" s="1"/>
  <c r="H22" i="7"/>
  <c r="L22" i="7" s="1"/>
  <c r="I22" i="7"/>
  <c r="D23" i="7" s="1"/>
  <c r="J22" i="7"/>
  <c r="F23" i="7" s="1"/>
  <c r="G23" i="7" s="1"/>
  <c r="H23" i="22"/>
  <c r="L23" i="22" s="1"/>
  <c r="J23" i="22"/>
  <c r="F24" i="22" s="1"/>
  <c r="G24" i="22" s="1"/>
  <c r="I23" i="22"/>
  <c r="D24" i="22" s="1"/>
  <c r="H23" i="24"/>
  <c r="L23" i="24" s="1"/>
  <c r="I23" i="24"/>
  <c r="D24" i="24" s="1"/>
  <c r="J23" i="24"/>
  <c r="F24" i="24" s="1"/>
  <c r="G24" i="24" s="1"/>
  <c r="J22" i="13"/>
  <c r="F23" i="13" s="1"/>
  <c r="G23" i="13" s="1"/>
  <c r="H22" i="13"/>
  <c r="L22" i="13" s="1"/>
  <c r="I22" i="13"/>
  <c r="D23" i="13" s="1"/>
  <c r="H22" i="8"/>
  <c r="L22" i="8" s="1"/>
  <c r="I22" i="8"/>
  <c r="D23" i="8" s="1"/>
  <c r="J22" i="8"/>
  <c r="F23" i="8" s="1"/>
  <c r="G23" i="8" s="1"/>
  <c r="I23" i="18"/>
  <c r="D24" i="18" s="1"/>
  <c r="J23" i="18"/>
  <c r="F24" i="18" s="1"/>
  <c r="G24" i="18" s="1"/>
  <c r="H23" i="18"/>
  <c r="L23" i="18" s="1"/>
  <c r="J22" i="10"/>
  <c r="F23" i="10" s="1"/>
  <c r="G23" i="10" s="1"/>
  <c r="I22" i="10"/>
  <c r="D23" i="10" s="1"/>
  <c r="H22" i="10"/>
  <c r="L22" i="10" s="1"/>
  <c r="J22" i="14"/>
  <c r="F23" i="14" s="1"/>
  <c r="G23" i="14" s="1"/>
  <c r="I22" i="14"/>
  <c r="D23" i="14" s="1"/>
  <c r="H22" i="14"/>
  <c r="L22" i="14" s="1"/>
  <c r="H23" i="21"/>
  <c r="L23" i="21" s="1"/>
  <c r="J23" i="21"/>
  <c r="F24" i="21" s="1"/>
  <c r="G24" i="21" s="1"/>
  <c r="I23" i="21"/>
  <c r="D24" i="21" s="1"/>
  <c r="K33" i="23"/>
  <c r="O33" i="23"/>
  <c r="P33" i="23" s="1"/>
  <c r="O33" i="16" s="1"/>
  <c r="K25" i="3"/>
  <c r="O25" i="3"/>
  <c r="P25" i="3" s="1"/>
  <c r="B25" i="16" s="1"/>
  <c r="I24" i="27"/>
  <c r="J24" i="27"/>
  <c r="E25" i="27" s="1"/>
  <c r="K24" i="27"/>
  <c r="G25" i="27"/>
  <c r="H25" i="27" s="1"/>
  <c r="M24" i="27"/>
  <c r="H33" i="23"/>
  <c r="J33" i="23"/>
  <c r="F34" i="23" s="1"/>
  <c r="G34" i="23" s="1"/>
  <c r="O34" i="23" s="1"/>
  <c r="P34" i="23" s="1"/>
  <c r="O34" i="16" s="1"/>
  <c r="I33" i="23"/>
  <c r="D34" i="23" s="1"/>
  <c r="L32" i="23"/>
  <c r="H25" i="3"/>
  <c r="J25" i="3"/>
  <c r="F26" i="3" s="1"/>
  <c r="G26" i="3" s="1"/>
  <c r="I25" i="3"/>
  <c r="D26" i="3" s="1"/>
  <c r="I25" i="28" l="1"/>
  <c r="D26" i="28" s="1"/>
  <c r="H25" i="28"/>
  <c r="L25" i="28" s="1"/>
  <c r="J25" i="28"/>
  <c r="F26" i="28" s="1"/>
  <c r="G26" i="28" s="1"/>
  <c r="O24" i="26"/>
  <c r="P24" i="26" s="1"/>
  <c r="V24" i="16" s="1"/>
  <c r="K24" i="26"/>
  <c r="K23" i="10"/>
  <c r="O23" i="10"/>
  <c r="P23" i="10" s="1"/>
  <c r="D23" i="16" s="1"/>
  <c r="O23" i="8"/>
  <c r="P23" i="8" s="1"/>
  <c r="X23" i="16" s="1"/>
  <c r="K23" i="8"/>
  <c r="O23" i="7"/>
  <c r="P23" i="7" s="1"/>
  <c r="I23" i="16" s="1"/>
  <c r="K23" i="7"/>
  <c r="O23" i="5"/>
  <c r="P23" i="5" s="1"/>
  <c r="R23" i="16" s="1"/>
  <c r="K23" i="5"/>
  <c r="O23" i="12"/>
  <c r="P23" i="12" s="1"/>
  <c r="Q23" i="16" s="1"/>
  <c r="K23" i="12"/>
  <c r="O23" i="9"/>
  <c r="P23" i="9" s="1"/>
  <c r="L23" i="16" s="1"/>
  <c r="K23" i="9"/>
  <c r="O24" i="25"/>
  <c r="P24" i="25" s="1"/>
  <c r="K24" i="16" s="1"/>
  <c r="K24" i="25"/>
  <c r="O24" i="21"/>
  <c r="P24" i="21" s="1"/>
  <c r="H24" i="16" s="1"/>
  <c r="K24" i="21"/>
  <c r="O23" i="14"/>
  <c r="P23" i="14" s="1"/>
  <c r="M23" i="16" s="1"/>
  <c r="K23" i="14"/>
  <c r="O23" i="13"/>
  <c r="P23" i="13" s="1"/>
  <c r="F23" i="16" s="1"/>
  <c r="K23" i="13"/>
  <c r="K24" i="19"/>
  <c r="O24" i="19"/>
  <c r="P24" i="19" s="1"/>
  <c r="S24" i="16" s="1"/>
  <c r="I23" i="4"/>
  <c r="D24" i="4" s="1"/>
  <c r="H23" i="4"/>
  <c r="L23" i="4" s="1"/>
  <c r="J23" i="4"/>
  <c r="F24" i="4" s="1"/>
  <c r="G24" i="4" s="1"/>
  <c r="K24" i="20"/>
  <c r="O24" i="20"/>
  <c r="P24" i="20" s="1"/>
  <c r="T24" i="16" s="1"/>
  <c r="O24" i="18"/>
  <c r="P24" i="18" s="1"/>
  <c r="G24" i="16" s="1"/>
  <c r="K24" i="18"/>
  <c r="O24" i="24"/>
  <c r="P24" i="24" s="1"/>
  <c r="J24" i="16" s="1"/>
  <c r="K24" i="24"/>
  <c r="O24" i="22"/>
  <c r="P24" i="22" s="1"/>
  <c r="U24" i="16" s="1"/>
  <c r="K24" i="22"/>
  <c r="O23" i="11"/>
  <c r="P23" i="11" s="1"/>
  <c r="P23" i="16" s="1"/>
  <c r="K23" i="11"/>
  <c r="O23" i="6"/>
  <c r="P23" i="6" s="1"/>
  <c r="W23" i="16" s="1"/>
  <c r="K23" i="6"/>
  <c r="O23" i="15"/>
  <c r="P23" i="15" s="1"/>
  <c r="N23" i="16" s="1"/>
  <c r="K23" i="15"/>
  <c r="L25" i="3"/>
  <c r="O26" i="3"/>
  <c r="P26" i="3" s="1"/>
  <c r="B26" i="16" s="1"/>
  <c r="P25" i="27"/>
  <c r="Q25" i="27" s="1"/>
  <c r="L25" i="27"/>
  <c r="K34" i="23"/>
  <c r="L33" i="23"/>
  <c r="K26" i="3"/>
  <c r="H26" i="3" s="1"/>
  <c r="K26" i="28" l="1"/>
  <c r="O26" i="28"/>
  <c r="P26" i="28" s="1"/>
  <c r="H24" i="20"/>
  <c r="L24" i="20" s="1"/>
  <c r="J24" i="20"/>
  <c r="F25" i="20" s="1"/>
  <c r="G25" i="20" s="1"/>
  <c r="I24" i="20"/>
  <c r="D25" i="20" s="1"/>
  <c r="J23" i="14"/>
  <c r="F24" i="14" s="1"/>
  <c r="G24" i="14" s="1"/>
  <c r="I23" i="14"/>
  <c r="D24" i="14" s="1"/>
  <c r="H23" i="14"/>
  <c r="L23" i="14" s="1"/>
  <c r="J24" i="25"/>
  <c r="F25" i="25" s="1"/>
  <c r="G25" i="25" s="1"/>
  <c r="H24" i="25"/>
  <c r="L24" i="25" s="1"/>
  <c r="I24" i="25"/>
  <c r="D25" i="25" s="1"/>
  <c r="J23" i="12"/>
  <c r="F24" i="12" s="1"/>
  <c r="G24" i="12" s="1"/>
  <c r="H23" i="12"/>
  <c r="L23" i="12" s="1"/>
  <c r="I23" i="12"/>
  <c r="D24" i="12" s="1"/>
  <c r="I23" i="7"/>
  <c r="D24" i="7" s="1"/>
  <c r="J23" i="7"/>
  <c r="F24" i="7" s="1"/>
  <c r="G24" i="7" s="1"/>
  <c r="H23" i="7"/>
  <c r="L23" i="7" s="1"/>
  <c r="I23" i="6"/>
  <c r="D24" i="6" s="1"/>
  <c r="H23" i="6"/>
  <c r="L23" i="6" s="1"/>
  <c r="J23" i="6"/>
  <c r="F24" i="6" s="1"/>
  <c r="G24" i="6" s="1"/>
  <c r="J24" i="22"/>
  <c r="F25" i="22" s="1"/>
  <c r="G25" i="22" s="1"/>
  <c r="H24" i="22"/>
  <c r="L24" i="22" s="1"/>
  <c r="I24" i="22"/>
  <c r="D25" i="22" s="1"/>
  <c r="I24" i="18"/>
  <c r="D25" i="18" s="1"/>
  <c r="J24" i="18"/>
  <c r="F25" i="18" s="1"/>
  <c r="G25" i="18" s="1"/>
  <c r="H24" i="18"/>
  <c r="L24" i="18" s="1"/>
  <c r="O24" i="4"/>
  <c r="P24" i="4" s="1"/>
  <c r="C24" i="16" s="1"/>
  <c r="K24" i="4"/>
  <c r="J24" i="19"/>
  <c r="F25" i="19" s="1"/>
  <c r="G25" i="19" s="1"/>
  <c r="I24" i="19"/>
  <c r="D25" i="19" s="1"/>
  <c r="H24" i="19"/>
  <c r="L24" i="19" s="1"/>
  <c r="J23" i="10"/>
  <c r="F24" i="10" s="1"/>
  <c r="G24" i="10" s="1"/>
  <c r="I23" i="10"/>
  <c r="D24" i="10" s="1"/>
  <c r="H23" i="10"/>
  <c r="L23" i="10" s="1"/>
  <c r="H23" i="13"/>
  <c r="L23" i="13" s="1"/>
  <c r="J23" i="13"/>
  <c r="F24" i="13" s="1"/>
  <c r="G24" i="13" s="1"/>
  <c r="I23" i="13"/>
  <c r="D24" i="13" s="1"/>
  <c r="H24" i="21"/>
  <c r="L24" i="21" s="1"/>
  <c r="I24" i="21"/>
  <c r="D25" i="21" s="1"/>
  <c r="J24" i="21"/>
  <c r="F25" i="21" s="1"/>
  <c r="G25" i="21" s="1"/>
  <c r="J23" i="9"/>
  <c r="F24" i="9" s="1"/>
  <c r="G24" i="9" s="1"/>
  <c r="H23" i="9"/>
  <c r="L23" i="9" s="1"/>
  <c r="I23" i="9"/>
  <c r="D24" i="9" s="1"/>
  <c r="H23" i="5"/>
  <c r="L23" i="5" s="1"/>
  <c r="J23" i="5"/>
  <c r="F24" i="5" s="1"/>
  <c r="G24" i="5" s="1"/>
  <c r="I23" i="5"/>
  <c r="D24" i="5" s="1"/>
  <c r="J23" i="8"/>
  <c r="F24" i="8" s="1"/>
  <c r="G24" i="8" s="1"/>
  <c r="H23" i="8"/>
  <c r="L23" i="8" s="1"/>
  <c r="I23" i="8"/>
  <c r="D24" i="8" s="1"/>
  <c r="H24" i="26"/>
  <c r="L24" i="26" s="1"/>
  <c r="J24" i="26"/>
  <c r="F25" i="26" s="1"/>
  <c r="G25" i="26" s="1"/>
  <c r="I24" i="26"/>
  <c r="D25" i="26" s="1"/>
  <c r="H23" i="15"/>
  <c r="L23" i="15" s="1"/>
  <c r="I23" i="15"/>
  <c r="D24" i="15" s="1"/>
  <c r="J23" i="15"/>
  <c r="F24" i="15" s="1"/>
  <c r="G24" i="15" s="1"/>
  <c r="H23" i="11"/>
  <c r="L23" i="11" s="1"/>
  <c r="J23" i="11"/>
  <c r="F24" i="11" s="1"/>
  <c r="G24" i="11" s="1"/>
  <c r="I23" i="11"/>
  <c r="D24" i="11" s="1"/>
  <c r="H24" i="24"/>
  <c r="L24" i="24" s="1"/>
  <c r="J24" i="24"/>
  <c r="F25" i="24" s="1"/>
  <c r="G25" i="24" s="1"/>
  <c r="I24" i="24"/>
  <c r="D25" i="24" s="1"/>
  <c r="L26" i="3"/>
  <c r="I25" i="27"/>
  <c r="J25" i="27"/>
  <c r="E26" i="27" s="1"/>
  <c r="K25" i="27"/>
  <c r="G26" i="27"/>
  <c r="H26" i="27" s="1"/>
  <c r="M25" i="27"/>
  <c r="J34" i="23"/>
  <c r="F35" i="23" s="1"/>
  <c r="G35" i="23" s="1"/>
  <c r="O35" i="23" s="1"/>
  <c r="P35" i="23" s="1"/>
  <c r="O35" i="16" s="1"/>
  <c r="I34" i="23"/>
  <c r="D35" i="23" s="1"/>
  <c r="H34" i="23"/>
  <c r="J26" i="3"/>
  <c r="F27" i="3" s="1"/>
  <c r="G27" i="3" s="1"/>
  <c r="O27" i="3" s="1"/>
  <c r="P27" i="3" s="1"/>
  <c r="B27" i="16" s="1"/>
  <c r="I26" i="3"/>
  <c r="D27" i="3" s="1"/>
  <c r="H26" i="28" l="1"/>
  <c r="L26" i="28" s="1"/>
  <c r="J26" i="28"/>
  <c r="F27" i="28" s="1"/>
  <c r="G27" i="28" s="1"/>
  <c r="I26" i="28"/>
  <c r="D27" i="28" s="1"/>
  <c r="O24" i="14"/>
  <c r="P24" i="14" s="1"/>
  <c r="M24" i="16" s="1"/>
  <c r="K24" i="14"/>
  <c r="O24" i="11"/>
  <c r="P24" i="11" s="1"/>
  <c r="P24" i="16" s="1"/>
  <c r="K24" i="11"/>
  <c r="O24" i="5"/>
  <c r="P24" i="5" s="1"/>
  <c r="R24" i="16" s="1"/>
  <c r="K24" i="5"/>
  <c r="O24" i="9"/>
  <c r="P24" i="9" s="1"/>
  <c r="L24" i="16" s="1"/>
  <c r="K24" i="9"/>
  <c r="K25" i="19"/>
  <c r="O25" i="19"/>
  <c r="P25" i="19" s="1"/>
  <c r="S25" i="16" s="1"/>
  <c r="K25" i="18"/>
  <c r="O25" i="18"/>
  <c r="P25" i="18" s="1"/>
  <c r="G25" i="16" s="1"/>
  <c r="O25" i="22"/>
  <c r="P25" i="22" s="1"/>
  <c r="U25" i="16" s="1"/>
  <c r="K25" i="22"/>
  <c r="K25" i="25"/>
  <c r="O25" i="25"/>
  <c r="P25" i="25" s="1"/>
  <c r="K25" i="16" s="1"/>
  <c r="K24" i="13"/>
  <c r="O24" i="13"/>
  <c r="P24" i="13" s="1"/>
  <c r="F24" i="16" s="1"/>
  <c r="K24" i="7"/>
  <c r="O24" i="7"/>
  <c r="P24" i="7" s="1"/>
  <c r="I24" i="16" s="1"/>
  <c r="K24" i="12"/>
  <c r="O24" i="12"/>
  <c r="P24" i="12" s="1"/>
  <c r="Q24" i="16" s="1"/>
  <c r="O25" i="20"/>
  <c r="P25" i="20" s="1"/>
  <c r="T25" i="16" s="1"/>
  <c r="K25" i="20"/>
  <c r="K25" i="24"/>
  <c r="O25" i="24"/>
  <c r="P25" i="24" s="1"/>
  <c r="J25" i="16" s="1"/>
  <c r="K25" i="21"/>
  <c r="O25" i="21"/>
  <c r="P25" i="21" s="1"/>
  <c r="H25" i="16" s="1"/>
  <c r="O24" i="10"/>
  <c r="P24" i="10" s="1"/>
  <c r="D24" i="16" s="1"/>
  <c r="K24" i="10"/>
  <c r="H24" i="4"/>
  <c r="L24" i="4" s="1"/>
  <c r="J24" i="4"/>
  <c r="F25" i="4" s="1"/>
  <c r="G25" i="4" s="1"/>
  <c r="I24" i="4"/>
  <c r="D25" i="4" s="1"/>
  <c r="O24" i="6"/>
  <c r="P24" i="6" s="1"/>
  <c r="W24" i="16" s="1"/>
  <c r="K24" i="6"/>
  <c r="K24" i="15"/>
  <c r="O24" i="15"/>
  <c r="P24" i="15" s="1"/>
  <c r="N24" i="16" s="1"/>
  <c r="O25" i="26"/>
  <c r="P25" i="26" s="1"/>
  <c r="V25" i="16" s="1"/>
  <c r="K25" i="26"/>
  <c r="O24" i="8"/>
  <c r="P24" i="8" s="1"/>
  <c r="X24" i="16" s="1"/>
  <c r="K24" i="8"/>
  <c r="P26" i="27"/>
  <c r="Q26" i="27" s="1"/>
  <c r="L26" i="27"/>
  <c r="L34" i="23"/>
  <c r="K35" i="23"/>
  <c r="K27" i="3"/>
  <c r="I27" i="3" s="1"/>
  <c r="D28" i="3" s="1"/>
  <c r="K27" i="28" l="1"/>
  <c r="O27" i="28"/>
  <c r="P27" i="28" s="1"/>
  <c r="H24" i="15"/>
  <c r="L24" i="15" s="1"/>
  <c r="I24" i="15"/>
  <c r="D25" i="15" s="1"/>
  <c r="J24" i="15"/>
  <c r="F25" i="15" s="1"/>
  <c r="G25" i="15" s="1"/>
  <c r="K25" i="4"/>
  <c r="O25" i="4"/>
  <c r="P25" i="4" s="1"/>
  <c r="C25" i="16" s="1"/>
  <c r="H25" i="20"/>
  <c r="L25" i="20" s="1"/>
  <c r="J25" i="20"/>
  <c r="F26" i="20" s="1"/>
  <c r="G26" i="20" s="1"/>
  <c r="I25" i="20"/>
  <c r="D26" i="20" s="1"/>
  <c r="H24" i="9"/>
  <c r="L24" i="9" s="1"/>
  <c r="J24" i="9"/>
  <c r="F25" i="9" s="1"/>
  <c r="G25" i="9" s="1"/>
  <c r="I24" i="9"/>
  <c r="D25" i="9" s="1"/>
  <c r="I24" i="11"/>
  <c r="D25" i="11" s="1"/>
  <c r="J24" i="11"/>
  <c r="F25" i="11" s="1"/>
  <c r="G25" i="11" s="1"/>
  <c r="H24" i="11"/>
  <c r="L24" i="11" s="1"/>
  <c r="I25" i="26"/>
  <c r="D26" i="26" s="1"/>
  <c r="J25" i="26"/>
  <c r="F26" i="26" s="1"/>
  <c r="G26" i="26" s="1"/>
  <c r="H25" i="26"/>
  <c r="L25" i="26" s="1"/>
  <c r="H24" i="6"/>
  <c r="L24" i="6" s="1"/>
  <c r="J24" i="6"/>
  <c r="F25" i="6" s="1"/>
  <c r="G25" i="6" s="1"/>
  <c r="I24" i="6"/>
  <c r="D25" i="6" s="1"/>
  <c r="H25" i="21"/>
  <c r="L25" i="21" s="1"/>
  <c r="I25" i="21"/>
  <c r="D26" i="21" s="1"/>
  <c r="J25" i="21"/>
  <c r="F26" i="21" s="1"/>
  <c r="G26" i="21" s="1"/>
  <c r="I24" i="7"/>
  <c r="D25" i="7" s="1"/>
  <c r="H24" i="7"/>
  <c r="L24" i="7" s="1"/>
  <c r="J24" i="7"/>
  <c r="F25" i="7" s="1"/>
  <c r="G25" i="7" s="1"/>
  <c r="J25" i="25"/>
  <c r="F26" i="25" s="1"/>
  <c r="G26" i="25" s="1"/>
  <c r="I25" i="25"/>
  <c r="D26" i="25" s="1"/>
  <c r="H25" i="25"/>
  <c r="L25" i="25" s="1"/>
  <c r="H25" i="18"/>
  <c r="L25" i="18" s="1"/>
  <c r="I25" i="18"/>
  <c r="D26" i="18" s="1"/>
  <c r="J25" i="18"/>
  <c r="F26" i="18" s="1"/>
  <c r="G26" i="18" s="1"/>
  <c r="J24" i="10"/>
  <c r="F25" i="10" s="1"/>
  <c r="G25" i="10" s="1"/>
  <c r="I24" i="10"/>
  <c r="D25" i="10" s="1"/>
  <c r="H24" i="10"/>
  <c r="L24" i="10" s="1"/>
  <c r="H25" i="22"/>
  <c r="L25" i="22" s="1"/>
  <c r="J25" i="22"/>
  <c r="F26" i="22" s="1"/>
  <c r="G26" i="22" s="1"/>
  <c r="I25" i="22"/>
  <c r="D26" i="22" s="1"/>
  <c r="J24" i="5"/>
  <c r="F25" i="5" s="1"/>
  <c r="G25" i="5" s="1"/>
  <c r="I24" i="5"/>
  <c r="D25" i="5" s="1"/>
  <c r="H24" i="5"/>
  <c r="L24" i="5" s="1"/>
  <c r="I24" i="14"/>
  <c r="D25" i="14" s="1"/>
  <c r="H24" i="14"/>
  <c r="L24" i="14" s="1"/>
  <c r="J24" i="14"/>
  <c r="F25" i="14" s="1"/>
  <c r="G25" i="14" s="1"/>
  <c r="H24" i="8"/>
  <c r="L24" i="8" s="1"/>
  <c r="I24" i="8"/>
  <c r="D25" i="8" s="1"/>
  <c r="J24" i="8"/>
  <c r="F25" i="8" s="1"/>
  <c r="G25" i="8" s="1"/>
  <c r="J25" i="24"/>
  <c r="F26" i="24" s="1"/>
  <c r="G26" i="24" s="1"/>
  <c r="I25" i="24"/>
  <c r="D26" i="24" s="1"/>
  <c r="H25" i="24"/>
  <c r="L25" i="24" s="1"/>
  <c r="H24" i="12"/>
  <c r="L24" i="12" s="1"/>
  <c r="I24" i="12"/>
  <c r="D25" i="12" s="1"/>
  <c r="J24" i="12"/>
  <c r="F25" i="12" s="1"/>
  <c r="G25" i="12" s="1"/>
  <c r="I24" i="13"/>
  <c r="D25" i="13" s="1"/>
  <c r="J24" i="13"/>
  <c r="F25" i="13" s="1"/>
  <c r="G25" i="13" s="1"/>
  <c r="H24" i="13"/>
  <c r="L24" i="13" s="1"/>
  <c r="H25" i="19"/>
  <c r="L25" i="19" s="1"/>
  <c r="J25" i="19"/>
  <c r="F26" i="19" s="1"/>
  <c r="G26" i="19" s="1"/>
  <c r="I25" i="19"/>
  <c r="D26" i="19" s="1"/>
  <c r="J27" i="3"/>
  <c r="F28" i="3" s="1"/>
  <c r="G28" i="3" s="1"/>
  <c r="J26" i="27"/>
  <c r="E27" i="27" s="1"/>
  <c r="K26" i="27"/>
  <c r="I26" i="27"/>
  <c r="M26" i="27"/>
  <c r="G27" i="27"/>
  <c r="H27" i="27" s="1"/>
  <c r="H27" i="3"/>
  <c r="J35" i="23"/>
  <c r="F36" i="23" s="1"/>
  <c r="G36" i="23" s="1"/>
  <c r="I35" i="23"/>
  <c r="D36" i="23" s="1"/>
  <c r="H35" i="23"/>
  <c r="K28" i="3"/>
  <c r="J27" i="28" l="1"/>
  <c r="F28" i="28" s="1"/>
  <c r="G28" i="28" s="1"/>
  <c r="I27" i="28"/>
  <c r="D28" i="28" s="1"/>
  <c r="H27" i="28"/>
  <c r="L27" i="28" s="1"/>
  <c r="K25" i="14"/>
  <c r="O25" i="14"/>
  <c r="P25" i="14" s="1"/>
  <c r="M25" i="16" s="1"/>
  <c r="K26" i="24"/>
  <c r="O26" i="24"/>
  <c r="P26" i="24" s="1"/>
  <c r="J26" i="16" s="1"/>
  <c r="O26" i="18"/>
  <c r="P26" i="18" s="1"/>
  <c r="G26" i="16" s="1"/>
  <c r="K26" i="18"/>
  <c r="K26" i="26"/>
  <c r="O26" i="26"/>
  <c r="P26" i="26" s="1"/>
  <c r="V26" i="16" s="1"/>
  <c r="I25" i="4"/>
  <c r="D26" i="4" s="1"/>
  <c r="H25" i="4"/>
  <c r="L25" i="4" s="1"/>
  <c r="J25" i="4"/>
  <c r="F26" i="4" s="1"/>
  <c r="G26" i="4" s="1"/>
  <c r="K25" i="13"/>
  <c r="O25" i="13"/>
  <c r="P25" i="13" s="1"/>
  <c r="F25" i="16" s="1"/>
  <c r="K25" i="8"/>
  <c r="O25" i="8"/>
  <c r="P25" i="8" s="1"/>
  <c r="X25" i="16" s="1"/>
  <c r="K25" i="5"/>
  <c r="O25" i="5"/>
  <c r="P25" i="5" s="1"/>
  <c r="R25" i="16" s="1"/>
  <c r="K26" i="25"/>
  <c r="O26" i="25"/>
  <c r="P26" i="25" s="1"/>
  <c r="K26" i="16" s="1"/>
  <c r="O26" i="21"/>
  <c r="P26" i="21" s="1"/>
  <c r="H26" i="16" s="1"/>
  <c r="K26" i="21"/>
  <c r="K25" i="6"/>
  <c r="O25" i="6"/>
  <c r="P25" i="6" s="1"/>
  <c r="W25" i="16" s="1"/>
  <c r="K26" i="20"/>
  <c r="O26" i="20"/>
  <c r="P26" i="20" s="1"/>
  <c r="T26" i="16" s="1"/>
  <c r="O25" i="15"/>
  <c r="P25" i="15" s="1"/>
  <c r="N25" i="16" s="1"/>
  <c r="K25" i="15"/>
  <c r="K26" i="19"/>
  <c r="O26" i="19"/>
  <c r="P26" i="19" s="1"/>
  <c r="S26" i="16" s="1"/>
  <c r="O25" i="7"/>
  <c r="P25" i="7" s="1"/>
  <c r="I25" i="16" s="1"/>
  <c r="K25" i="7"/>
  <c r="K25" i="9"/>
  <c r="O25" i="9"/>
  <c r="P25" i="9" s="1"/>
  <c r="L25" i="16" s="1"/>
  <c r="O36" i="23"/>
  <c r="P36" i="23" s="1"/>
  <c r="O36" i="16" s="1"/>
  <c r="K25" i="12"/>
  <c r="O25" i="12"/>
  <c r="P25" i="12" s="1"/>
  <c r="Q25" i="16" s="1"/>
  <c r="K26" i="22"/>
  <c r="O26" i="22"/>
  <c r="P26" i="22" s="1"/>
  <c r="U26" i="16" s="1"/>
  <c r="K25" i="10"/>
  <c r="O25" i="10"/>
  <c r="P25" i="10" s="1"/>
  <c r="D25" i="16" s="1"/>
  <c r="K25" i="11"/>
  <c r="O25" i="11"/>
  <c r="P25" i="11" s="1"/>
  <c r="P25" i="16" s="1"/>
  <c r="L27" i="3"/>
  <c r="O28" i="3"/>
  <c r="P28" i="3" s="1"/>
  <c r="B28" i="16" s="1"/>
  <c r="L27" i="27"/>
  <c r="P27" i="27"/>
  <c r="Q27" i="27" s="1"/>
  <c r="L35" i="23"/>
  <c r="K36" i="23"/>
  <c r="I28" i="3"/>
  <c r="D29" i="3" s="1"/>
  <c r="J28" i="3"/>
  <c r="F29" i="3" s="1"/>
  <c r="G29" i="3" s="1"/>
  <c r="H28" i="3"/>
  <c r="O28" i="28" l="1"/>
  <c r="P28" i="28" s="1"/>
  <c r="K28" i="28"/>
  <c r="H25" i="9"/>
  <c r="L25" i="9" s="1"/>
  <c r="J25" i="9"/>
  <c r="F26" i="9" s="1"/>
  <c r="G26" i="9" s="1"/>
  <c r="I25" i="9"/>
  <c r="D26" i="9" s="1"/>
  <c r="H26" i="19"/>
  <c r="L26" i="19" s="1"/>
  <c r="J26" i="19"/>
  <c r="F27" i="19" s="1"/>
  <c r="G27" i="19" s="1"/>
  <c r="I26" i="19"/>
  <c r="D27" i="19" s="1"/>
  <c r="H26" i="20"/>
  <c r="L26" i="20" s="1"/>
  <c r="I26" i="20"/>
  <c r="D27" i="20" s="1"/>
  <c r="J26" i="20"/>
  <c r="F27" i="20" s="1"/>
  <c r="G27" i="20" s="1"/>
  <c r="H25" i="5"/>
  <c r="L25" i="5" s="1"/>
  <c r="I25" i="5"/>
  <c r="D26" i="5" s="1"/>
  <c r="J25" i="5"/>
  <c r="F26" i="5" s="1"/>
  <c r="G26" i="5" s="1"/>
  <c r="J25" i="13"/>
  <c r="F26" i="13" s="1"/>
  <c r="G26" i="13" s="1"/>
  <c r="I25" i="13"/>
  <c r="D26" i="13" s="1"/>
  <c r="H25" i="13"/>
  <c r="L25" i="13" s="1"/>
  <c r="H25" i="10"/>
  <c r="L25" i="10" s="1"/>
  <c r="J25" i="10"/>
  <c r="F26" i="10" s="1"/>
  <c r="G26" i="10" s="1"/>
  <c r="I25" i="10"/>
  <c r="D26" i="10" s="1"/>
  <c r="J25" i="12"/>
  <c r="F26" i="12" s="1"/>
  <c r="G26" i="12" s="1"/>
  <c r="I25" i="12"/>
  <c r="D26" i="12" s="1"/>
  <c r="H25" i="12"/>
  <c r="L25" i="12" s="1"/>
  <c r="J25" i="7"/>
  <c r="F26" i="7" s="1"/>
  <c r="G26" i="7" s="1"/>
  <c r="I25" i="7"/>
  <c r="D26" i="7" s="1"/>
  <c r="H25" i="7"/>
  <c r="L25" i="7" s="1"/>
  <c r="J25" i="15"/>
  <c r="F26" i="15" s="1"/>
  <c r="G26" i="15" s="1"/>
  <c r="H25" i="15"/>
  <c r="L25" i="15" s="1"/>
  <c r="I25" i="15"/>
  <c r="D26" i="15" s="1"/>
  <c r="K26" i="4"/>
  <c r="O26" i="4"/>
  <c r="P26" i="4" s="1"/>
  <c r="C26" i="16" s="1"/>
  <c r="J26" i="26"/>
  <c r="F27" i="26" s="1"/>
  <c r="G27" i="26" s="1"/>
  <c r="I26" i="26"/>
  <c r="D27" i="26" s="1"/>
  <c r="H26" i="26"/>
  <c r="L26" i="26" s="1"/>
  <c r="I26" i="24"/>
  <c r="D27" i="24" s="1"/>
  <c r="J26" i="24"/>
  <c r="F27" i="24" s="1"/>
  <c r="G27" i="24" s="1"/>
  <c r="H26" i="24"/>
  <c r="L26" i="24" s="1"/>
  <c r="I25" i="6"/>
  <c r="D26" i="6" s="1"/>
  <c r="J25" i="6"/>
  <c r="F26" i="6" s="1"/>
  <c r="G26" i="6" s="1"/>
  <c r="H25" i="6"/>
  <c r="L25" i="6" s="1"/>
  <c r="I26" i="25"/>
  <c r="D27" i="25" s="1"/>
  <c r="J26" i="25"/>
  <c r="F27" i="25" s="1"/>
  <c r="G27" i="25" s="1"/>
  <c r="H26" i="25"/>
  <c r="L26" i="25" s="1"/>
  <c r="J25" i="8"/>
  <c r="F26" i="8" s="1"/>
  <c r="G26" i="8" s="1"/>
  <c r="I25" i="8"/>
  <c r="D26" i="8" s="1"/>
  <c r="H25" i="8"/>
  <c r="L25" i="8" s="1"/>
  <c r="H26" i="18"/>
  <c r="L26" i="18" s="1"/>
  <c r="I26" i="18"/>
  <c r="D27" i="18" s="1"/>
  <c r="J26" i="18"/>
  <c r="F27" i="18" s="1"/>
  <c r="G27" i="18" s="1"/>
  <c r="I25" i="11"/>
  <c r="D26" i="11" s="1"/>
  <c r="H25" i="11"/>
  <c r="L25" i="11" s="1"/>
  <c r="J25" i="11"/>
  <c r="F26" i="11" s="1"/>
  <c r="G26" i="11" s="1"/>
  <c r="I26" i="22"/>
  <c r="D27" i="22" s="1"/>
  <c r="J26" i="22"/>
  <c r="F27" i="22" s="1"/>
  <c r="G27" i="22" s="1"/>
  <c r="H26" i="22"/>
  <c r="L26" i="22" s="1"/>
  <c r="H26" i="21"/>
  <c r="L26" i="21" s="1"/>
  <c r="J26" i="21"/>
  <c r="F27" i="21" s="1"/>
  <c r="G27" i="21" s="1"/>
  <c r="I26" i="21"/>
  <c r="D27" i="21" s="1"/>
  <c r="J25" i="14"/>
  <c r="F26" i="14" s="1"/>
  <c r="G26" i="14" s="1"/>
  <c r="I25" i="14"/>
  <c r="D26" i="14" s="1"/>
  <c r="H25" i="14"/>
  <c r="L25" i="14" s="1"/>
  <c r="L28" i="3"/>
  <c r="O29" i="3"/>
  <c r="P29" i="3" s="1"/>
  <c r="B29" i="16" s="1"/>
  <c r="K27" i="27"/>
  <c r="I27" i="27"/>
  <c r="J27" i="27"/>
  <c r="E28" i="27" s="1"/>
  <c r="M27" i="27"/>
  <c r="G28" i="27"/>
  <c r="H28" i="27" s="1"/>
  <c r="I36" i="23"/>
  <c r="D37" i="23" s="1"/>
  <c r="H36" i="23"/>
  <c r="J36" i="23"/>
  <c r="F37" i="23" s="1"/>
  <c r="G37" i="23" s="1"/>
  <c r="K29" i="3"/>
  <c r="J28" i="28" l="1"/>
  <c r="F29" i="28" s="1"/>
  <c r="G29" i="28" s="1"/>
  <c r="I28" i="28"/>
  <c r="D29" i="28" s="1"/>
  <c r="H28" i="28"/>
  <c r="L28" i="28" s="1"/>
  <c r="K37" i="23"/>
  <c r="O37" i="23"/>
  <c r="P37" i="23" s="1"/>
  <c r="O37" i="16" s="1"/>
  <c r="K27" i="22"/>
  <c r="O27" i="22"/>
  <c r="P27" i="22" s="1"/>
  <c r="U27" i="16" s="1"/>
  <c r="K27" i="25"/>
  <c r="O27" i="25"/>
  <c r="P27" i="25" s="1"/>
  <c r="K27" i="16" s="1"/>
  <c r="H26" i="4"/>
  <c r="L26" i="4" s="1"/>
  <c r="J26" i="4"/>
  <c r="F27" i="4" s="1"/>
  <c r="G27" i="4" s="1"/>
  <c r="I26" i="4"/>
  <c r="D27" i="4" s="1"/>
  <c r="K26" i="5"/>
  <c r="O26" i="5"/>
  <c r="P26" i="5" s="1"/>
  <c r="R26" i="16" s="1"/>
  <c r="O27" i="21"/>
  <c r="P27" i="21" s="1"/>
  <c r="H27" i="16" s="1"/>
  <c r="K27" i="21"/>
  <c r="O27" i="18"/>
  <c r="P27" i="18" s="1"/>
  <c r="G27" i="16" s="1"/>
  <c r="K27" i="18"/>
  <c r="K26" i="12"/>
  <c r="O26" i="12"/>
  <c r="P26" i="12" s="1"/>
  <c r="Q26" i="16" s="1"/>
  <c r="K26" i="11"/>
  <c r="O26" i="11"/>
  <c r="P26" i="11" s="1"/>
  <c r="P26" i="16" s="1"/>
  <c r="O26" i="8"/>
  <c r="P26" i="8" s="1"/>
  <c r="X26" i="16" s="1"/>
  <c r="K26" i="8"/>
  <c r="K27" i="24"/>
  <c r="O27" i="24"/>
  <c r="P27" i="24" s="1"/>
  <c r="J27" i="16" s="1"/>
  <c r="K27" i="26"/>
  <c r="O27" i="26"/>
  <c r="P27" i="26" s="1"/>
  <c r="V27" i="16" s="1"/>
  <c r="O26" i="7"/>
  <c r="P26" i="7" s="1"/>
  <c r="I26" i="16" s="1"/>
  <c r="K26" i="7"/>
  <c r="K26" i="9"/>
  <c r="O26" i="9"/>
  <c r="P26" i="9" s="1"/>
  <c r="L26" i="16" s="1"/>
  <c r="K26" i="14"/>
  <c r="O26" i="14"/>
  <c r="P26" i="14" s="1"/>
  <c r="M26" i="16" s="1"/>
  <c r="O26" i="6"/>
  <c r="P26" i="6" s="1"/>
  <c r="W26" i="16" s="1"/>
  <c r="K26" i="6"/>
  <c r="O26" i="15"/>
  <c r="P26" i="15" s="1"/>
  <c r="N26" i="16" s="1"/>
  <c r="K26" i="15"/>
  <c r="K26" i="10"/>
  <c r="O26" i="10"/>
  <c r="P26" i="10" s="1"/>
  <c r="D26" i="16" s="1"/>
  <c r="O26" i="13"/>
  <c r="P26" i="13" s="1"/>
  <c r="F26" i="16" s="1"/>
  <c r="K26" i="13"/>
  <c r="O27" i="20"/>
  <c r="P27" i="20" s="1"/>
  <c r="T27" i="16" s="1"/>
  <c r="K27" i="20"/>
  <c r="O27" i="19"/>
  <c r="P27" i="19" s="1"/>
  <c r="S27" i="16" s="1"/>
  <c r="K27" i="19"/>
  <c r="L28" i="27"/>
  <c r="P28" i="27"/>
  <c r="Q28" i="27" s="1"/>
  <c r="H37" i="23"/>
  <c r="J37" i="23"/>
  <c r="F38" i="23" s="1"/>
  <c r="G38" i="23" s="1"/>
  <c r="I37" i="23"/>
  <c r="D38" i="23" s="1"/>
  <c r="L36" i="23"/>
  <c r="I29" i="3"/>
  <c r="D30" i="3" s="1"/>
  <c r="J29" i="3"/>
  <c r="F30" i="3" s="1"/>
  <c r="G30" i="3" s="1"/>
  <c r="H29" i="3"/>
  <c r="O29" i="28" l="1"/>
  <c r="P29" i="28" s="1"/>
  <c r="K29" i="28"/>
  <c r="H27" i="26"/>
  <c r="L27" i="26" s="1"/>
  <c r="I27" i="26"/>
  <c r="D28" i="26" s="1"/>
  <c r="J27" i="26"/>
  <c r="F28" i="26" s="1"/>
  <c r="G28" i="26" s="1"/>
  <c r="I26" i="12"/>
  <c r="D27" i="12" s="1"/>
  <c r="J26" i="12"/>
  <c r="F27" i="12" s="1"/>
  <c r="G27" i="12" s="1"/>
  <c r="H26" i="12"/>
  <c r="L26" i="12" s="1"/>
  <c r="K27" i="4"/>
  <c r="O27" i="4"/>
  <c r="P27" i="4" s="1"/>
  <c r="C27" i="16" s="1"/>
  <c r="J26" i="10"/>
  <c r="F27" i="10" s="1"/>
  <c r="G27" i="10" s="1"/>
  <c r="H26" i="10"/>
  <c r="L26" i="10" s="1"/>
  <c r="I26" i="10"/>
  <c r="D27" i="10" s="1"/>
  <c r="J26" i="9"/>
  <c r="F27" i="9" s="1"/>
  <c r="G27" i="9" s="1"/>
  <c r="I26" i="9"/>
  <c r="D27" i="9" s="1"/>
  <c r="H26" i="9"/>
  <c r="L26" i="9" s="1"/>
  <c r="O38" i="23"/>
  <c r="P38" i="23" s="1"/>
  <c r="O38" i="16" s="1"/>
  <c r="J27" i="19"/>
  <c r="F28" i="19" s="1"/>
  <c r="G28" i="19" s="1"/>
  <c r="I27" i="19"/>
  <c r="D28" i="19" s="1"/>
  <c r="H27" i="19"/>
  <c r="L27" i="19" s="1"/>
  <c r="H26" i="13"/>
  <c r="L26" i="13" s="1"/>
  <c r="I26" i="13"/>
  <c r="D27" i="13" s="1"/>
  <c r="J26" i="13"/>
  <c r="F27" i="13" s="1"/>
  <c r="G27" i="13" s="1"/>
  <c r="J26" i="15"/>
  <c r="F27" i="15" s="1"/>
  <c r="G27" i="15" s="1"/>
  <c r="I26" i="15"/>
  <c r="D27" i="15" s="1"/>
  <c r="H26" i="15"/>
  <c r="L26" i="15" s="1"/>
  <c r="H26" i="7"/>
  <c r="L26" i="7" s="1"/>
  <c r="I26" i="7"/>
  <c r="D27" i="7" s="1"/>
  <c r="J26" i="7"/>
  <c r="F27" i="7" s="1"/>
  <c r="G27" i="7" s="1"/>
  <c r="J27" i="18"/>
  <c r="F28" i="18" s="1"/>
  <c r="G28" i="18" s="1"/>
  <c r="H27" i="18"/>
  <c r="L27" i="18" s="1"/>
  <c r="I27" i="18"/>
  <c r="D28" i="18" s="1"/>
  <c r="J27" i="22"/>
  <c r="F28" i="22" s="1"/>
  <c r="G28" i="22" s="1"/>
  <c r="H27" i="22"/>
  <c r="L27" i="22" s="1"/>
  <c r="I27" i="22"/>
  <c r="D28" i="22" s="1"/>
  <c r="H26" i="14"/>
  <c r="L26" i="14" s="1"/>
  <c r="J26" i="14"/>
  <c r="F27" i="14" s="1"/>
  <c r="G27" i="14" s="1"/>
  <c r="I26" i="14"/>
  <c r="D27" i="14" s="1"/>
  <c r="I27" i="24"/>
  <c r="D28" i="24" s="1"/>
  <c r="J27" i="24"/>
  <c r="F28" i="24" s="1"/>
  <c r="G28" i="24" s="1"/>
  <c r="H27" i="24"/>
  <c r="L27" i="24" s="1"/>
  <c r="J26" i="11"/>
  <c r="F27" i="11" s="1"/>
  <c r="G27" i="11" s="1"/>
  <c r="I26" i="11"/>
  <c r="D27" i="11" s="1"/>
  <c r="H26" i="11"/>
  <c r="L26" i="11" s="1"/>
  <c r="H26" i="5"/>
  <c r="L26" i="5" s="1"/>
  <c r="J26" i="5"/>
  <c r="F27" i="5" s="1"/>
  <c r="G27" i="5" s="1"/>
  <c r="I26" i="5"/>
  <c r="D27" i="5" s="1"/>
  <c r="J27" i="20"/>
  <c r="F28" i="20" s="1"/>
  <c r="G28" i="20" s="1"/>
  <c r="I27" i="20"/>
  <c r="D28" i="20" s="1"/>
  <c r="H27" i="20"/>
  <c r="L27" i="20" s="1"/>
  <c r="H26" i="6"/>
  <c r="L26" i="6" s="1"/>
  <c r="I26" i="6"/>
  <c r="D27" i="6" s="1"/>
  <c r="J26" i="6"/>
  <c r="F27" i="6" s="1"/>
  <c r="G27" i="6" s="1"/>
  <c r="H26" i="8"/>
  <c r="L26" i="8" s="1"/>
  <c r="J26" i="8"/>
  <c r="F27" i="8" s="1"/>
  <c r="G27" i="8" s="1"/>
  <c r="I26" i="8"/>
  <c r="D27" i="8" s="1"/>
  <c r="H27" i="21"/>
  <c r="L27" i="21" s="1"/>
  <c r="J27" i="21"/>
  <c r="F28" i="21" s="1"/>
  <c r="G28" i="21" s="1"/>
  <c r="I27" i="21"/>
  <c r="D28" i="21" s="1"/>
  <c r="H27" i="25"/>
  <c r="L27" i="25" s="1"/>
  <c r="I27" i="25"/>
  <c r="D28" i="25" s="1"/>
  <c r="J27" i="25"/>
  <c r="F28" i="25" s="1"/>
  <c r="G28" i="25" s="1"/>
  <c r="L29" i="3"/>
  <c r="O30" i="3"/>
  <c r="P30" i="3" s="1"/>
  <c r="B30" i="16" s="1"/>
  <c r="I28" i="27"/>
  <c r="M28" i="27" s="1"/>
  <c r="K28" i="27"/>
  <c r="G29" i="27" s="1"/>
  <c r="H29" i="27" s="1"/>
  <c r="J28" i="27"/>
  <c r="E29" i="27"/>
  <c r="K38" i="23"/>
  <c r="J38" i="23" s="1"/>
  <c r="F39" i="23" s="1"/>
  <c r="G39" i="23" s="1"/>
  <c r="L37" i="23"/>
  <c r="K30" i="3"/>
  <c r="I29" i="28" l="1"/>
  <c r="D30" i="28" s="1"/>
  <c r="H29" i="28"/>
  <c r="L29" i="28" s="1"/>
  <c r="J29" i="28"/>
  <c r="F30" i="28" s="1"/>
  <c r="G30" i="28" s="1"/>
  <c r="I38" i="23"/>
  <c r="D39" i="23" s="1"/>
  <c r="O28" i="25"/>
  <c r="P28" i="25" s="1"/>
  <c r="K28" i="16" s="1"/>
  <c r="K28" i="25"/>
  <c r="O28" i="21"/>
  <c r="P28" i="21" s="1"/>
  <c r="H28" i="16" s="1"/>
  <c r="K28" i="21"/>
  <c r="O27" i="5"/>
  <c r="P27" i="5" s="1"/>
  <c r="R27" i="16" s="1"/>
  <c r="K27" i="5"/>
  <c r="O27" i="11"/>
  <c r="P27" i="11" s="1"/>
  <c r="P27" i="16" s="1"/>
  <c r="K27" i="11"/>
  <c r="K28" i="18"/>
  <c r="O28" i="18"/>
  <c r="P28" i="18" s="1"/>
  <c r="G28" i="16" s="1"/>
  <c r="K28" i="19"/>
  <c r="O28" i="19"/>
  <c r="P28" i="19" s="1"/>
  <c r="S28" i="16" s="1"/>
  <c r="K27" i="9"/>
  <c r="O27" i="9"/>
  <c r="P27" i="9" s="1"/>
  <c r="L27" i="16" s="1"/>
  <c r="O27" i="14"/>
  <c r="P27" i="14" s="1"/>
  <c r="M27" i="16" s="1"/>
  <c r="K27" i="14"/>
  <c r="O28" i="22"/>
  <c r="P28" i="22" s="1"/>
  <c r="U28" i="16" s="1"/>
  <c r="K28" i="22"/>
  <c r="O27" i="7"/>
  <c r="P27" i="7" s="1"/>
  <c r="I27" i="16" s="1"/>
  <c r="K27" i="7"/>
  <c r="H27" i="4"/>
  <c r="L27" i="4" s="1"/>
  <c r="I27" i="4"/>
  <c r="D28" i="4" s="1"/>
  <c r="J27" i="4"/>
  <c r="F28" i="4" s="1"/>
  <c r="G28" i="4" s="1"/>
  <c r="K28" i="26"/>
  <c r="O28" i="26"/>
  <c r="P28" i="26" s="1"/>
  <c r="V28" i="16" s="1"/>
  <c r="K39" i="23"/>
  <c r="J39" i="23" s="1"/>
  <c r="F40" i="23" s="1"/>
  <c r="G40" i="23" s="1"/>
  <c r="O40" i="23" s="1"/>
  <c r="P40" i="23" s="1"/>
  <c r="O40" i="16" s="1"/>
  <c r="O39" i="23"/>
  <c r="P39" i="23" s="1"/>
  <c r="O39" i="16" s="1"/>
  <c r="K28" i="20"/>
  <c r="O28" i="20"/>
  <c r="P28" i="20" s="1"/>
  <c r="T28" i="16" s="1"/>
  <c r="K28" i="24"/>
  <c r="O28" i="24"/>
  <c r="P28" i="24" s="1"/>
  <c r="J28" i="16" s="1"/>
  <c r="K27" i="15"/>
  <c r="O27" i="15"/>
  <c r="P27" i="15" s="1"/>
  <c r="N27" i="16" s="1"/>
  <c r="O27" i="6"/>
  <c r="P27" i="6" s="1"/>
  <c r="W27" i="16" s="1"/>
  <c r="K27" i="6"/>
  <c r="H38" i="23"/>
  <c r="O27" i="8"/>
  <c r="P27" i="8" s="1"/>
  <c r="X27" i="16" s="1"/>
  <c r="K27" i="8"/>
  <c r="K27" i="13"/>
  <c r="O27" i="13"/>
  <c r="P27" i="13" s="1"/>
  <c r="F27" i="16" s="1"/>
  <c r="K27" i="10"/>
  <c r="O27" i="10"/>
  <c r="P27" i="10" s="1"/>
  <c r="D27" i="16" s="1"/>
  <c r="O27" i="12"/>
  <c r="P27" i="12" s="1"/>
  <c r="Q27" i="16" s="1"/>
  <c r="K27" i="12"/>
  <c r="P29" i="27"/>
  <c r="Q29" i="27" s="1"/>
  <c r="L29" i="27"/>
  <c r="L38" i="23"/>
  <c r="I39" i="23"/>
  <c r="D40" i="23" s="1"/>
  <c r="H39" i="23"/>
  <c r="I30" i="3"/>
  <c r="D31" i="3" s="1"/>
  <c r="J30" i="3"/>
  <c r="F31" i="3" s="1"/>
  <c r="G31" i="3" s="1"/>
  <c r="H30" i="3"/>
  <c r="K30" i="28" l="1"/>
  <c r="O30" i="28"/>
  <c r="P30" i="28" s="1"/>
  <c r="I28" i="19"/>
  <c r="D29" i="19" s="1"/>
  <c r="H28" i="19"/>
  <c r="L28" i="19" s="1"/>
  <c r="J28" i="19"/>
  <c r="F29" i="19" s="1"/>
  <c r="G29" i="19" s="1"/>
  <c r="J27" i="8"/>
  <c r="F28" i="8" s="1"/>
  <c r="G28" i="8" s="1"/>
  <c r="I27" i="8"/>
  <c r="D28" i="8" s="1"/>
  <c r="H27" i="8"/>
  <c r="L27" i="8" s="1"/>
  <c r="J28" i="22"/>
  <c r="F29" i="22" s="1"/>
  <c r="G29" i="22" s="1"/>
  <c r="H28" i="22"/>
  <c r="L28" i="22" s="1"/>
  <c r="I28" i="22"/>
  <c r="D29" i="22" s="1"/>
  <c r="J27" i="5"/>
  <c r="F28" i="5" s="1"/>
  <c r="G28" i="5" s="1"/>
  <c r="I27" i="5"/>
  <c r="D28" i="5" s="1"/>
  <c r="H27" i="5"/>
  <c r="L27" i="5" s="1"/>
  <c r="I28" i="25"/>
  <c r="D29" i="25" s="1"/>
  <c r="H28" i="25"/>
  <c r="L28" i="25" s="1"/>
  <c r="J28" i="25"/>
  <c r="F29" i="25" s="1"/>
  <c r="G29" i="25" s="1"/>
  <c r="J27" i="6"/>
  <c r="F28" i="6" s="1"/>
  <c r="G28" i="6" s="1"/>
  <c r="I27" i="6"/>
  <c r="D28" i="6" s="1"/>
  <c r="H27" i="6"/>
  <c r="L27" i="6" s="1"/>
  <c r="K28" i="4"/>
  <c r="O28" i="4"/>
  <c r="P28" i="4" s="1"/>
  <c r="C28" i="16" s="1"/>
  <c r="J28" i="24"/>
  <c r="F29" i="24" s="1"/>
  <c r="G29" i="24" s="1"/>
  <c r="H28" i="24"/>
  <c r="L28" i="24" s="1"/>
  <c r="I28" i="24"/>
  <c r="D29" i="24" s="1"/>
  <c r="J27" i="10"/>
  <c r="F28" i="10" s="1"/>
  <c r="G28" i="10" s="1"/>
  <c r="I27" i="10"/>
  <c r="D28" i="10" s="1"/>
  <c r="H27" i="10"/>
  <c r="L27" i="10" s="1"/>
  <c r="J27" i="9"/>
  <c r="F28" i="9" s="1"/>
  <c r="G28" i="9" s="1"/>
  <c r="H27" i="9"/>
  <c r="L27" i="9" s="1"/>
  <c r="I27" i="9"/>
  <c r="D28" i="9" s="1"/>
  <c r="H28" i="18"/>
  <c r="L28" i="18" s="1"/>
  <c r="I28" i="18"/>
  <c r="D29" i="18" s="1"/>
  <c r="J28" i="18"/>
  <c r="F29" i="18" s="1"/>
  <c r="G29" i="18" s="1"/>
  <c r="J27" i="13"/>
  <c r="F28" i="13" s="1"/>
  <c r="G28" i="13" s="1"/>
  <c r="I27" i="13"/>
  <c r="D28" i="13" s="1"/>
  <c r="H27" i="13"/>
  <c r="L27" i="13" s="1"/>
  <c r="J27" i="12"/>
  <c r="F28" i="12" s="1"/>
  <c r="G28" i="12" s="1"/>
  <c r="H27" i="12"/>
  <c r="L27" i="12" s="1"/>
  <c r="I27" i="12"/>
  <c r="D28" i="12" s="1"/>
  <c r="H27" i="15"/>
  <c r="L27" i="15" s="1"/>
  <c r="J27" i="15"/>
  <c r="F28" i="15" s="1"/>
  <c r="G28" i="15" s="1"/>
  <c r="I27" i="15"/>
  <c r="D28" i="15" s="1"/>
  <c r="I28" i="20"/>
  <c r="D29" i="20" s="1"/>
  <c r="H28" i="20"/>
  <c r="L28" i="20" s="1"/>
  <c r="J28" i="20"/>
  <c r="F29" i="20" s="1"/>
  <c r="G29" i="20" s="1"/>
  <c r="J28" i="26"/>
  <c r="F29" i="26" s="1"/>
  <c r="G29" i="26" s="1"/>
  <c r="I28" i="26"/>
  <c r="D29" i="26" s="1"/>
  <c r="H28" i="26"/>
  <c r="L28" i="26" s="1"/>
  <c r="H27" i="7"/>
  <c r="L27" i="7" s="1"/>
  <c r="J27" i="7"/>
  <c r="F28" i="7" s="1"/>
  <c r="G28" i="7" s="1"/>
  <c r="I27" i="7"/>
  <c r="D28" i="7" s="1"/>
  <c r="J27" i="14"/>
  <c r="F28" i="14" s="1"/>
  <c r="G28" i="14" s="1"/>
  <c r="I27" i="14"/>
  <c r="D28" i="14" s="1"/>
  <c r="H27" i="14"/>
  <c r="L27" i="14" s="1"/>
  <c r="J27" i="11"/>
  <c r="F28" i="11" s="1"/>
  <c r="G28" i="11" s="1"/>
  <c r="H27" i="11"/>
  <c r="L27" i="11" s="1"/>
  <c r="I27" i="11"/>
  <c r="D28" i="11" s="1"/>
  <c r="H28" i="21"/>
  <c r="L28" i="21" s="1"/>
  <c r="I28" i="21"/>
  <c r="D29" i="21" s="1"/>
  <c r="J28" i="21"/>
  <c r="F29" i="21" s="1"/>
  <c r="G29" i="21" s="1"/>
  <c r="L30" i="3"/>
  <c r="O31" i="3"/>
  <c r="P31" i="3" s="1"/>
  <c r="B31" i="16" s="1"/>
  <c r="I29" i="27"/>
  <c r="J29" i="27"/>
  <c r="E30" i="27" s="1"/>
  <c r="K29" i="27"/>
  <c r="G30" i="27" s="1"/>
  <c r="H30" i="27" s="1"/>
  <c r="M29" i="27"/>
  <c r="K40" i="23"/>
  <c r="L39" i="23"/>
  <c r="K31" i="3"/>
  <c r="H30" i="28" l="1"/>
  <c r="L30" i="28" s="1"/>
  <c r="J30" i="28"/>
  <c r="F31" i="28" s="1"/>
  <c r="G31" i="28" s="1"/>
  <c r="I30" i="28"/>
  <c r="D31" i="28" s="1"/>
  <c r="O29" i="20"/>
  <c r="P29" i="20" s="1"/>
  <c r="T29" i="16" s="1"/>
  <c r="K29" i="20"/>
  <c r="K29" i="18"/>
  <c r="O29" i="18"/>
  <c r="P29" i="18" s="1"/>
  <c r="G29" i="16" s="1"/>
  <c r="K28" i="10"/>
  <c r="O28" i="10"/>
  <c r="P28" i="10" s="1"/>
  <c r="D28" i="16" s="1"/>
  <c r="O28" i="6"/>
  <c r="P28" i="6" s="1"/>
  <c r="W28" i="16" s="1"/>
  <c r="K28" i="6"/>
  <c r="O28" i="8"/>
  <c r="P28" i="8" s="1"/>
  <c r="X28" i="16" s="1"/>
  <c r="K28" i="8"/>
  <c r="K28" i="12"/>
  <c r="O28" i="12"/>
  <c r="P28" i="12" s="1"/>
  <c r="Q28" i="16" s="1"/>
  <c r="K29" i="21"/>
  <c r="O29" i="21"/>
  <c r="P29" i="21" s="1"/>
  <c r="H29" i="16" s="1"/>
  <c r="K28" i="14"/>
  <c r="O28" i="14"/>
  <c r="P28" i="14" s="1"/>
  <c r="M28" i="16" s="1"/>
  <c r="O28" i="9"/>
  <c r="P28" i="9" s="1"/>
  <c r="L28" i="16" s="1"/>
  <c r="K28" i="9"/>
  <c r="J28" i="4"/>
  <c r="F29" i="4" s="1"/>
  <c r="G29" i="4" s="1"/>
  <c r="I28" i="4"/>
  <c r="D29" i="4" s="1"/>
  <c r="H28" i="4"/>
  <c r="K29" i="25"/>
  <c r="O29" i="25"/>
  <c r="P29" i="25" s="1"/>
  <c r="K29" i="16" s="1"/>
  <c r="K29" i="22"/>
  <c r="O29" i="22"/>
  <c r="P29" i="22" s="1"/>
  <c r="U29" i="16" s="1"/>
  <c r="O29" i="19"/>
  <c r="P29" i="19" s="1"/>
  <c r="S29" i="16" s="1"/>
  <c r="K29" i="19"/>
  <c r="O28" i="15"/>
  <c r="P28" i="15" s="1"/>
  <c r="N28" i="16" s="1"/>
  <c r="K28" i="15"/>
  <c r="O28" i="11"/>
  <c r="P28" i="11" s="1"/>
  <c r="P28" i="16" s="1"/>
  <c r="K28" i="11"/>
  <c r="O28" i="5"/>
  <c r="P28" i="5" s="1"/>
  <c r="R28" i="16" s="1"/>
  <c r="K28" i="5"/>
  <c r="K28" i="7"/>
  <c r="O28" i="7"/>
  <c r="P28" i="7" s="1"/>
  <c r="I28" i="16" s="1"/>
  <c r="K29" i="26"/>
  <c r="O29" i="26"/>
  <c r="P29" i="26" s="1"/>
  <c r="V29" i="16" s="1"/>
  <c r="O28" i="13"/>
  <c r="P28" i="13" s="1"/>
  <c r="F28" i="16" s="1"/>
  <c r="K28" i="13"/>
  <c r="K29" i="24"/>
  <c r="O29" i="24"/>
  <c r="P29" i="24" s="1"/>
  <c r="J29" i="16" s="1"/>
  <c r="P30" i="27"/>
  <c r="Q30" i="27" s="1"/>
  <c r="L30" i="27"/>
  <c r="I40" i="23"/>
  <c r="D41" i="23" s="1"/>
  <c r="H40" i="23"/>
  <c r="J40" i="23"/>
  <c r="F41" i="23" s="1"/>
  <c r="G41" i="23" s="1"/>
  <c r="I31" i="3"/>
  <c r="D32" i="3" s="1"/>
  <c r="J31" i="3"/>
  <c r="F32" i="3" s="1"/>
  <c r="G32" i="3" s="1"/>
  <c r="H31" i="3"/>
  <c r="K31" i="28" l="1"/>
  <c r="O31" i="28"/>
  <c r="P31" i="28" s="1"/>
  <c r="J29" i="22"/>
  <c r="F30" i="22" s="1"/>
  <c r="G30" i="22" s="1"/>
  <c r="I29" i="22"/>
  <c r="D30" i="22" s="1"/>
  <c r="H29" i="22"/>
  <c r="L29" i="22" s="1"/>
  <c r="H28" i="6"/>
  <c r="L28" i="6" s="1"/>
  <c r="J28" i="6"/>
  <c r="F29" i="6" s="1"/>
  <c r="G29" i="6" s="1"/>
  <c r="I28" i="6"/>
  <c r="D29" i="6" s="1"/>
  <c r="K41" i="23"/>
  <c r="O41" i="23"/>
  <c r="P41" i="23" s="1"/>
  <c r="O41" i="16" s="1"/>
  <c r="H28" i="13"/>
  <c r="L28" i="13" s="1"/>
  <c r="I28" i="13"/>
  <c r="D29" i="13" s="1"/>
  <c r="J28" i="13"/>
  <c r="F29" i="13" s="1"/>
  <c r="G29" i="13" s="1"/>
  <c r="I28" i="11"/>
  <c r="D29" i="11" s="1"/>
  <c r="H28" i="11"/>
  <c r="L28" i="11" s="1"/>
  <c r="J28" i="11"/>
  <c r="F29" i="11" s="1"/>
  <c r="G29" i="11" s="1"/>
  <c r="J29" i="19"/>
  <c r="F30" i="19" s="1"/>
  <c r="G30" i="19" s="1"/>
  <c r="I29" i="19"/>
  <c r="D30" i="19" s="1"/>
  <c r="H29" i="19"/>
  <c r="L29" i="19" s="1"/>
  <c r="K29" i="4"/>
  <c r="H28" i="14"/>
  <c r="L28" i="14" s="1"/>
  <c r="J28" i="14"/>
  <c r="F29" i="14" s="1"/>
  <c r="G29" i="14" s="1"/>
  <c r="I28" i="14"/>
  <c r="D29" i="14" s="1"/>
  <c r="J28" i="12"/>
  <c r="F29" i="12" s="1"/>
  <c r="G29" i="12" s="1"/>
  <c r="I28" i="12"/>
  <c r="D29" i="12" s="1"/>
  <c r="H28" i="12"/>
  <c r="L28" i="12" s="1"/>
  <c r="I29" i="18"/>
  <c r="D30" i="18" s="1"/>
  <c r="J29" i="18"/>
  <c r="F30" i="18" s="1"/>
  <c r="G30" i="18" s="1"/>
  <c r="H29" i="18"/>
  <c r="L29" i="18" s="1"/>
  <c r="H29" i="24"/>
  <c r="L29" i="24" s="1"/>
  <c r="J29" i="24"/>
  <c r="F30" i="24" s="1"/>
  <c r="G30" i="24" s="1"/>
  <c r="I29" i="24"/>
  <c r="D30" i="24" s="1"/>
  <c r="J29" i="26"/>
  <c r="F30" i="26" s="1"/>
  <c r="G30" i="26" s="1"/>
  <c r="H29" i="26"/>
  <c r="L29" i="26" s="1"/>
  <c r="I29" i="26"/>
  <c r="D30" i="26" s="1"/>
  <c r="I28" i="7"/>
  <c r="D29" i="7" s="1"/>
  <c r="H28" i="7"/>
  <c r="L28" i="7" s="1"/>
  <c r="J28" i="7"/>
  <c r="F29" i="7" s="1"/>
  <c r="G29" i="7" s="1"/>
  <c r="J29" i="25"/>
  <c r="F30" i="25" s="1"/>
  <c r="G30" i="25" s="1"/>
  <c r="H29" i="25"/>
  <c r="L29" i="25" s="1"/>
  <c r="I29" i="25"/>
  <c r="D30" i="25" s="1"/>
  <c r="I28" i="9"/>
  <c r="D29" i="9" s="1"/>
  <c r="H28" i="9"/>
  <c r="L28" i="9" s="1"/>
  <c r="J28" i="9"/>
  <c r="F29" i="9" s="1"/>
  <c r="G29" i="9" s="1"/>
  <c r="I28" i="8"/>
  <c r="D29" i="8" s="1"/>
  <c r="H28" i="8"/>
  <c r="L28" i="8" s="1"/>
  <c r="J28" i="8"/>
  <c r="F29" i="8" s="1"/>
  <c r="G29" i="8" s="1"/>
  <c r="H29" i="20"/>
  <c r="L29" i="20" s="1"/>
  <c r="I29" i="20"/>
  <c r="D30" i="20" s="1"/>
  <c r="J29" i="20"/>
  <c r="F30" i="20" s="1"/>
  <c r="G30" i="20" s="1"/>
  <c r="J28" i="5"/>
  <c r="F29" i="5" s="1"/>
  <c r="G29" i="5" s="1"/>
  <c r="H28" i="5"/>
  <c r="L28" i="5" s="1"/>
  <c r="I28" i="5"/>
  <c r="D29" i="5" s="1"/>
  <c r="J28" i="15"/>
  <c r="F29" i="15" s="1"/>
  <c r="G29" i="15" s="1"/>
  <c r="I28" i="15"/>
  <c r="D29" i="15" s="1"/>
  <c r="H28" i="15"/>
  <c r="L28" i="15" s="1"/>
  <c r="O29" i="4"/>
  <c r="P29" i="4" s="1"/>
  <c r="C29" i="16" s="1"/>
  <c r="L28" i="4"/>
  <c r="H29" i="21"/>
  <c r="L29" i="21" s="1"/>
  <c r="J29" i="21"/>
  <c r="F30" i="21" s="1"/>
  <c r="G30" i="21" s="1"/>
  <c r="I29" i="21"/>
  <c r="D30" i="21" s="1"/>
  <c r="I28" i="10"/>
  <c r="D29" i="10" s="1"/>
  <c r="H28" i="10"/>
  <c r="L28" i="10" s="1"/>
  <c r="J28" i="10"/>
  <c r="F29" i="10" s="1"/>
  <c r="G29" i="10" s="1"/>
  <c r="L31" i="3"/>
  <c r="O32" i="3"/>
  <c r="P32" i="3" s="1"/>
  <c r="B32" i="16" s="1"/>
  <c r="J30" i="27"/>
  <c r="K30" i="27"/>
  <c r="I30" i="27"/>
  <c r="M30" i="27" s="1"/>
  <c r="E31" i="27"/>
  <c r="G31" i="27"/>
  <c r="H31" i="27" s="1"/>
  <c r="H41" i="23"/>
  <c r="J41" i="23"/>
  <c r="F42" i="23" s="1"/>
  <c r="G42" i="23" s="1"/>
  <c r="O42" i="23" s="1"/>
  <c r="P42" i="23" s="1"/>
  <c r="O42" i="16" s="1"/>
  <c r="I41" i="23"/>
  <c r="D42" i="23" s="1"/>
  <c r="L40" i="23"/>
  <c r="K32" i="3"/>
  <c r="J31" i="28" l="1"/>
  <c r="F32" i="28" s="1"/>
  <c r="G32" i="28" s="1"/>
  <c r="I31" i="28"/>
  <c r="D32" i="28" s="1"/>
  <c r="H31" i="28"/>
  <c r="L31" i="28" s="1"/>
  <c r="K29" i="15"/>
  <c r="O29" i="15"/>
  <c r="P29" i="15" s="1"/>
  <c r="N29" i="16" s="1"/>
  <c r="K30" i="20"/>
  <c r="O30" i="20"/>
  <c r="P30" i="20" s="1"/>
  <c r="T30" i="16" s="1"/>
  <c r="O29" i="7"/>
  <c r="P29" i="7" s="1"/>
  <c r="I29" i="16" s="1"/>
  <c r="K29" i="7"/>
  <c r="K29" i="14"/>
  <c r="O29" i="14"/>
  <c r="P29" i="14" s="1"/>
  <c r="M29" i="16" s="1"/>
  <c r="K30" i="26"/>
  <c r="O30" i="26"/>
  <c r="P30" i="26" s="1"/>
  <c r="V30" i="16" s="1"/>
  <c r="O30" i="19"/>
  <c r="P30" i="19" s="1"/>
  <c r="S30" i="16" s="1"/>
  <c r="K30" i="19"/>
  <c r="K29" i="13"/>
  <c r="O29" i="13"/>
  <c r="P29" i="13" s="1"/>
  <c r="F29" i="16" s="1"/>
  <c r="K29" i="10"/>
  <c r="O29" i="10"/>
  <c r="P29" i="10" s="1"/>
  <c r="D29" i="16" s="1"/>
  <c r="O30" i="21"/>
  <c r="P30" i="21" s="1"/>
  <c r="H30" i="16" s="1"/>
  <c r="K30" i="21"/>
  <c r="K29" i="9"/>
  <c r="O29" i="9"/>
  <c r="P29" i="9" s="1"/>
  <c r="L29" i="16" s="1"/>
  <c r="K30" i="18"/>
  <c r="O30" i="18"/>
  <c r="P30" i="18" s="1"/>
  <c r="G30" i="16" s="1"/>
  <c r="O29" i="12"/>
  <c r="P29" i="12" s="1"/>
  <c r="Q29" i="16" s="1"/>
  <c r="K29" i="12"/>
  <c r="H29" i="4"/>
  <c r="L29" i="4" s="1"/>
  <c r="I29" i="4"/>
  <c r="D30" i="4" s="1"/>
  <c r="J29" i="4"/>
  <c r="F30" i="4" s="1"/>
  <c r="G30" i="4" s="1"/>
  <c r="K29" i="11"/>
  <c r="O29" i="11"/>
  <c r="P29" i="11" s="1"/>
  <c r="P29" i="16" s="1"/>
  <c r="K29" i="5"/>
  <c r="O29" i="5"/>
  <c r="P29" i="5" s="1"/>
  <c r="R29" i="16" s="1"/>
  <c r="K29" i="8"/>
  <c r="O29" i="8"/>
  <c r="P29" i="8" s="1"/>
  <c r="X29" i="16" s="1"/>
  <c r="K30" i="25"/>
  <c r="O30" i="25"/>
  <c r="P30" i="25" s="1"/>
  <c r="K30" i="16" s="1"/>
  <c r="O30" i="24"/>
  <c r="P30" i="24" s="1"/>
  <c r="J30" i="16" s="1"/>
  <c r="K30" i="24"/>
  <c r="K29" i="6"/>
  <c r="O29" i="6"/>
  <c r="P29" i="6" s="1"/>
  <c r="W29" i="16" s="1"/>
  <c r="K30" i="22"/>
  <c r="O30" i="22"/>
  <c r="P30" i="22" s="1"/>
  <c r="U30" i="16" s="1"/>
  <c r="L31" i="27"/>
  <c r="P31" i="27"/>
  <c r="Q31" i="27" s="1"/>
  <c r="K42" i="23"/>
  <c r="J42" i="23"/>
  <c r="F43" i="23" s="1"/>
  <c r="G43" i="23" s="1"/>
  <c r="O43" i="23" s="1"/>
  <c r="P43" i="23" s="1"/>
  <c r="O43" i="16" s="1"/>
  <c r="I42" i="23"/>
  <c r="D43" i="23" s="1"/>
  <c r="H42" i="23"/>
  <c r="L41" i="23"/>
  <c r="I32" i="3"/>
  <c r="D33" i="3" s="1"/>
  <c r="J32" i="3"/>
  <c r="F33" i="3" s="1"/>
  <c r="G33" i="3" s="1"/>
  <c r="H32" i="3"/>
  <c r="O32" i="28" l="1"/>
  <c r="P32" i="28" s="1"/>
  <c r="K32" i="28"/>
  <c r="H30" i="22"/>
  <c r="L30" i="22" s="1"/>
  <c r="I30" i="22"/>
  <c r="D31" i="22" s="1"/>
  <c r="J30" i="22"/>
  <c r="F31" i="22" s="1"/>
  <c r="G31" i="22" s="1"/>
  <c r="J29" i="8"/>
  <c r="F30" i="8" s="1"/>
  <c r="G30" i="8" s="1"/>
  <c r="I29" i="8"/>
  <c r="D30" i="8" s="1"/>
  <c r="H29" i="8"/>
  <c r="L29" i="8" s="1"/>
  <c r="H29" i="11"/>
  <c r="L29" i="11" s="1"/>
  <c r="J29" i="11"/>
  <c r="F30" i="11" s="1"/>
  <c r="G30" i="11" s="1"/>
  <c r="I29" i="11"/>
  <c r="D30" i="11" s="1"/>
  <c r="H29" i="12"/>
  <c r="L29" i="12" s="1"/>
  <c r="J29" i="12"/>
  <c r="F30" i="12" s="1"/>
  <c r="G30" i="12" s="1"/>
  <c r="I29" i="12"/>
  <c r="D30" i="12" s="1"/>
  <c r="H30" i="19"/>
  <c r="L30" i="19" s="1"/>
  <c r="J30" i="19"/>
  <c r="F31" i="19" s="1"/>
  <c r="G31" i="19" s="1"/>
  <c r="I30" i="19"/>
  <c r="D31" i="19" s="1"/>
  <c r="K30" i="4"/>
  <c r="O30" i="4"/>
  <c r="P30" i="4" s="1"/>
  <c r="C30" i="16" s="1"/>
  <c r="H29" i="9"/>
  <c r="L29" i="9" s="1"/>
  <c r="J29" i="9"/>
  <c r="F30" i="9" s="1"/>
  <c r="G30" i="9" s="1"/>
  <c r="I29" i="9"/>
  <c r="D30" i="9" s="1"/>
  <c r="H29" i="10"/>
  <c r="L29" i="10" s="1"/>
  <c r="J29" i="10"/>
  <c r="F30" i="10" s="1"/>
  <c r="G30" i="10" s="1"/>
  <c r="I29" i="10"/>
  <c r="D30" i="10" s="1"/>
  <c r="J29" i="14"/>
  <c r="F30" i="14" s="1"/>
  <c r="G30" i="14" s="1"/>
  <c r="H29" i="14"/>
  <c r="L29" i="14" s="1"/>
  <c r="I29" i="14"/>
  <c r="D30" i="14" s="1"/>
  <c r="J30" i="20"/>
  <c r="F31" i="20" s="1"/>
  <c r="G31" i="20" s="1"/>
  <c r="H30" i="20"/>
  <c r="L30" i="20" s="1"/>
  <c r="I30" i="20"/>
  <c r="D31" i="20" s="1"/>
  <c r="J29" i="6"/>
  <c r="F30" i="6" s="1"/>
  <c r="G30" i="6" s="1"/>
  <c r="H29" i="6"/>
  <c r="L29" i="6" s="1"/>
  <c r="I29" i="6"/>
  <c r="D30" i="6" s="1"/>
  <c r="J30" i="25"/>
  <c r="F31" i="25" s="1"/>
  <c r="G31" i="25" s="1"/>
  <c r="I30" i="25"/>
  <c r="D31" i="25" s="1"/>
  <c r="H30" i="25"/>
  <c r="L30" i="25" s="1"/>
  <c r="H29" i="5"/>
  <c r="L29" i="5" s="1"/>
  <c r="I29" i="5"/>
  <c r="D30" i="5" s="1"/>
  <c r="J29" i="5"/>
  <c r="F30" i="5" s="1"/>
  <c r="G30" i="5" s="1"/>
  <c r="J30" i="21"/>
  <c r="F31" i="21" s="1"/>
  <c r="G31" i="21" s="1"/>
  <c r="I30" i="21"/>
  <c r="D31" i="21" s="1"/>
  <c r="H30" i="21"/>
  <c r="L30" i="21" s="1"/>
  <c r="H29" i="7"/>
  <c r="L29" i="7" s="1"/>
  <c r="J29" i="7"/>
  <c r="F30" i="7" s="1"/>
  <c r="G30" i="7" s="1"/>
  <c r="I29" i="7"/>
  <c r="D30" i="7" s="1"/>
  <c r="H30" i="24"/>
  <c r="L30" i="24" s="1"/>
  <c r="J30" i="24"/>
  <c r="F31" i="24" s="1"/>
  <c r="G31" i="24" s="1"/>
  <c r="I30" i="24"/>
  <c r="D31" i="24" s="1"/>
  <c r="I30" i="18"/>
  <c r="D31" i="18" s="1"/>
  <c r="H30" i="18"/>
  <c r="L30" i="18" s="1"/>
  <c r="J30" i="18"/>
  <c r="F31" i="18" s="1"/>
  <c r="G31" i="18" s="1"/>
  <c r="J29" i="13"/>
  <c r="F30" i="13" s="1"/>
  <c r="G30" i="13" s="1"/>
  <c r="I29" i="13"/>
  <c r="D30" i="13" s="1"/>
  <c r="H29" i="13"/>
  <c r="L29" i="13" s="1"/>
  <c r="I30" i="26"/>
  <c r="D31" i="26" s="1"/>
  <c r="J30" i="26"/>
  <c r="F31" i="26" s="1"/>
  <c r="G31" i="26" s="1"/>
  <c r="H30" i="26"/>
  <c r="L30" i="26" s="1"/>
  <c r="J29" i="15"/>
  <c r="F30" i="15" s="1"/>
  <c r="G30" i="15" s="1"/>
  <c r="I29" i="15"/>
  <c r="D30" i="15" s="1"/>
  <c r="H29" i="15"/>
  <c r="L29" i="15" s="1"/>
  <c r="L32" i="3"/>
  <c r="O33" i="3"/>
  <c r="P33" i="3" s="1"/>
  <c r="B33" i="16" s="1"/>
  <c r="K31" i="27"/>
  <c r="J31" i="27"/>
  <c r="I31" i="27"/>
  <c r="M31" i="27"/>
  <c r="G32" i="27"/>
  <c r="H32" i="27" s="1"/>
  <c r="E32" i="27"/>
  <c r="K43" i="23"/>
  <c r="J43" i="23" s="1"/>
  <c r="F44" i="23" s="1"/>
  <c r="G44" i="23" s="1"/>
  <c r="O44" i="23" s="1"/>
  <c r="P44" i="23" s="1"/>
  <c r="O44" i="16" s="1"/>
  <c r="L42" i="23"/>
  <c r="H43" i="23"/>
  <c r="K33" i="3"/>
  <c r="J32" i="28" l="1"/>
  <c r="F33" i="28" s="1"/>
  <c r="G33" i="28" s="1"/>
  <c r="I32" i="28"/>
  <c r="D33" i="28" s="1"/>
  <c r="H32" i="28"/>
  <c r="L32" i="28" s="1"/>
  <c r="O30" i="14"/>
  <c r="P30" i="14" s="1"/>
  <c r="M30" i="16" s="1"/>
  <c r="K30" i="14"/>
  <c r="H30" i="4"/>
  <c r="L30" i="4" s="1"/>
  <c r="I30" i="4"/>
  <c r="D31" i="4" s="1"/>
  <c r="J30" i="4"/>
  <c r="F31" i="4" s="1"/>
  <c r="G31" i="4" s="1"/>
  <c r="O30" i="11"/>
  <c r="P30" i="11" s="1"/>
  <c r="P30" i="16" s="1"/>
  <c r="K30" i="11"/>
  <c r="K30" i="8"/>
  <c r="O30" i="8"/>
  <c r="P30" i="8" s="1"/>
  <c r="X30" i="16" s="1"/>
  <c r="I43" i="23"/>
  <c r="D44" i="23" s="1"/>
  <c r="O31" i="26"/>
  <c r="P31" i="26" s="1"/>
  <c r="V31" i="16" s="1"/>
  <c r="K31" i="26"/>
  <c r="O30" i="13"/>
  <c r="P30" i="13" s="1"/>
  <c r="F30" i="16" s="1"/>
  <c r="K30" i="13"/>
  <c r="O30" i="7"/>
  <c r="P30" i="7" s="1"/>
  <c r="I30" i="16" s="1"/>
  <c r="K30" i="7"/>
  <c r="O31" i="21"/>
  <c r="P31" i="21" s="1"/>
  <c r="H31" i="16" s="1"/>
  <c r="K31" i="21"/>
  <c r="O31" i="20"/>
  <c r="P31" i="20" s="1"/>
  <c r="T31" i="16" s="1"/>
  <c r="K31" i="20"/>
  <c r="O30" i="9"/>
  <c r="P30" i="9" s="1"/>
  <c r="L30" i="16" s="1"/>
  <c r="K30" i="9"/>
  <c r="K30" i="12"/>
  <c r="O30" i="12"/>
  <c r="P30" i="12" s="1"/>
  <c r="Q30" i="16" s="1"/>
  <c r="O31" i="22"/>
  <c r="P31" i="22" s="1"/>
  <c r="U31" i="16" s="1"/>
  <c r="K31" i="22"/>
  <c r="O31" i="18"/>
  <c r="P31" i="18" s="1"/>
  <c r="G31" i="16" s="1"/>
  <c r="K31" i="18"/>
  <c r="K31" i="24"/>
  <c r="O31" i="24"/>
  <c r="P31" i="24" s="1"/>
  <c r="J31" i="16" s="1"/>
  <c r="K30" i="5"/>
  <c r="O30" i="5"/>
  <c r="P30" i="5" s="1"/>
  <c r="R30" i="16" s="1"/>
  <c r="K30" i="6"/>
  <c r="O30" i="6"/>
  <c r="P30" i="6" s="1"/>
  <c r="W30" i="16" s="1"/>
  <c r="O30" i="10"/>
  <c r="P30" i="10" s="1"/>
  <c r="D30" i="16" s="1"/>
  <c r="K30" i="10"/>
  <c r="K31" i="19"/>
  <c r="O31" i="19"/>
  <c r="P31" i="19" s="1"/>
  <c r="S31" i="16" s="1"/>
  <c r="K30" i="15"/>
  <c r="O30" i="15"/>
  <c r="P30" i="15" s="1"/>
  <c r="N30" i="16" s="1"/>
  <c r="K31" i="25"/>
  <c r="O31" i="25"/>
  <c r="P31" i="25" s="1"/>
  <c r="K31" i="16" s="1"/>
  <c r="L32" i="27"/>
  <c r="P32" i="27"/>
  <c r="Q32" i="27" s="1"/>
  <c r="K44" i="23"/>
  <c r="L43" i="23"/>
  <c r="I33" i="3"/>
  <c r="D34" i="3" s="1"/>
  <c r="J33" i="3"/>
  <c r="F34" i="3" s="1"/>
  <c r="G34" i="3" s="1"/>
  <c r="H33" i="3"/>
  <c r="O33" i="28" l="1"/>
  <c r="P33" i="28" s="1"/>
  <c r="K33" i="28"/>
  <c r="J31" i="18"/>
  <c r="F32" i="18" s="1"/>
  <c r="G32" i="18" s="1"/>
  <c r="I31" i="18"/>
  <c r="D32" i="18" s="1"/>
  <c r="H31" i="18"/>
  <c r="L31" i="18" s="1"/>
  <c r="J31" i="20"/>
  <c r="F32" i="20" s="1"/>
  <c r="G32" i="20" s="1"/>
  <c r="I31" i="20"/>
  <c r="D32" i="20" s="1"/>
  <c r="H31" i="20"/>
  <c r="L31" i="20" s="1"/>
  <c r="I30" i="7"/>
  <c r="D31" i="7" s="1"/>
  <c r="H30" i="7"/>
  <c r="L30" i="7" s="1"/>
  <c r="J30" i="7"/>
  <c r="F31" i="7" s="1"/>
  <c r="G31" i="7" s="1"/>
  <c r="H31" i="26"/>
  <c r="L31" i="26" s="1"/>
  <c r="I31" i="26"/>
  <c r="D32" i="26" s="1"/>
  <c r="J31" i="26"/>
  <c r="F32" i="26" s="1"/>
  <c r="G32" i="26" s="1"/>
  <c r="J30" i="8"/>
  <c r="F31" i="8" s="1"/>
  <c r="G31" i="8" s="1"/>
  <c r="H30" i="8"/>
  <c r="L30" i="8" s="1"/>
  <c r="I30" i="8"/>
  <c r="D31" i="8" s="1"/>
  <c r="I30" i="10"/>
  <c r="D31" i="10" s="1"/>
  <c r="H30" i="10"/>
  <c r="L30" i="10" s="1"/>
  <c r="J30" i="10"/>
  <c r="F31" i="10" s="1"/>
  <c r="G31" i="10" s="1"/>
  <c r="I30" i="15"/>
  <c r="D31" i="15" s="1"/>
  <c r="H30" i="15"/>
  <c r="L30" i="15" s="1"/>
  <c r="J30" i="15"/>
  <c r="F31" i="15" s="1"/>
  <c r="G31" i="15" s="1"/>
  <c r="I30" i="5"/>
  <c r="D31" i="5" s="1"/>
  <c r="J30" i="5"/>
  <c r="F31" i="5" s="1"/>
  <c r="G31" i="5" s="1"/>
  <c r="H30" i="5"/>
  <c r="L30" i="5" s="1"/>
  <c r="I30" i="12"/>
  <c r="D31" i="12" s="1"/>
  <c r="J30" i="12"/>
  <c r="F31" i="12" s="1"/>
  <c r="G31" i="12" s="1"/>
  <c r="H30" i="12"/>
  <c r="L30" i="12" s="1"/>
  <c r="H30" i="11"/>
  <c r="L30" i="11" s="1"/>
  <c r="J30" i="11"/>
  <c r="F31" i="11" s="1"/>
  <c r="G31" i="11" s="1"/>
  <c r="I30" i="11"/>
  <c r="D31" i="11" s="1"/>
  <c r="I31" i="22"/>
  <c r="D32" i="22" s="1"/>
  <c r="J31" i="22"/>
  <c r="F32" i="22" s="1"/>
  <c r="G32" i="22" s="1"/>
  <c r="H31" i="22"/>
  <c r="L31" i="22" s="1"/>
  <c r="J30" i="9"/>
  <c r="F31" i="9" s="1"/>
  <c r="G31" i="9" s="1"/>
  <c r="H30" i="9"/>
  <c r="L30" i="9" s="1"/>
  <c r="I30" i="9"/>
  <c r="D31" i="9" s="1"/>
  <c r="J31" i="21"/>
  <c r="F32" i="21" s="1"/>
  <c r="G32" i="21" s="1"/>
  <c r="I31" i="21"/>
  <c r="D32" i="21" s="1"/>
  <c r="H31" i="21"/>
  <c r="L31" i="21" s="1"/>
  <c r="H30" i="13"/>
  <c r="L30" i="13" s="1"/>
  <c r="J30" i="13"/>
  <c r="F31" i="13" s="1"/>
  <c r="G31" i="13" s="1"/>
  <c r="I30" i="13"/>
  <c r="D31" i="13" s="1"/>
  <c r="H30" i="14"/>
  <c r="L30" i="14" s="1"/>
  <c r="I30" i="14"/>
  <c r="D31" i="14" s="1"/>
  <c r="J30" i="14"/>
  <c r="F31" i="14" s="1"/>
  <c r="G31" i="14" s="1"/>
  <c r="I31" i="25"/>
  <c r="D32" i="25" s="1"/>
  <c r="H31" i="25"/>
  <c r="L31" i="25" s="1"/>
  <c r="J31" i="25"/>
  <c r="F32" i="25" s="1"/>
  <c r="G32" i="25" s="1"/>
  <c r="J31" i="19"/>
  <c r="F32" i="19" s="1"/>
  <c r="G32" i="19" s="1"/>
  <c r="H31" i="19"/>
  <c r="L31" i="19" s="1"/>
  <c r="I31" i="19"/>
  <c r="D32" i="19" s="1"/>
  <c r="H30" i="6"/>
  <c r="L30" i="6" s="1"/>
  <c r="J30" i="6"/>
  <c r="F31" i="6" s="1"/>
  <c r="G31" i="6" s="1"/>
  <c r="I30" i="6"/>
  <c r="D31" i="6" s="1"/>
  <c r="H31" i="24"/>
  <c r="L31" i="24" s="1"/>
  <c r="I31" i="24"/>
  <c r="D32" i="24" s="1"/>
  <c r="J31" i="24"/>
  <c r="F32" i="24" s="1"/>
  <c r="G32" i="24" s="1"/>
  <c r="O31" i="4"/>
  <c r="P31" i="4" s="1"/>
  <c r="C31" i="16" s="1"/>
  <c r="K31" i="4"/>
  <c r="L33" i="3"/>
  <c r="O34" i="3"/>
  <c r="P34" i="3" s="1"/>
  <c r="B34" i="16" s="1"/>
  <c r="I32" i="27"/>
  <c r="M32" i="27" s="1"/>
  <c r="J32" i="27"/>
  <c r="K32" i="27"/>
  <c r="G33" i="27" s="1"/>
  <c r="H33" i="27" s="1"/>
  <c r="E33" i="27"/>
  <c r="I44" i="23"/>
  <c r="D45" i="23" s="1"/>
  <c r="H44" i="23"/>
  <c r="J44" i="23"/>
  <c r="F45" i="23" s="1"/>
  <c r="G45" i="23" s="1"/>
  <c r="K34" i="3"/>
  <c r="I33" i="28" l="1"/>
  <c r="D34" i="28" s="1"/>
  <c r="H33" i="28"/>
  <c r="L33" i="28" s="1"/>
  <c r="J33" i="28"/>
  <c r="F34" i="28" s="1"/>
  <c r="G34" i="28" s="1"/>
  <c r="O32" i="25"/>
  <c r="P32" i="25" s="1"/>
  <c r="K32" i="16" s="1"/>
  <c r="K32" i="25"/>
  <c r="O32" i="22"/>
  <c r="P32" i="22" s="1"/>
  <c r="U32" i="16" s="1"/>
  <c r="K32" i="22"/>
  <c r="O32" i="26"/>
  <c r="P32" i="26" s="1"/>
  <c r="V32" i="16" s="1"/>
  <c r="K32" i="26"/>
  <c r="O32" i="20"/>
  <c r="P32" i="20" s="1"/>
  <c r="T32" i="16" s="1"/>
  <c r="K32" i="20"/>
  <c r="K45" i="23"/>
  <c r="O45" i="23"/>
  <c r="P45" i="23" s="1"/>
  <c r="O45" i="16" s="1"/>
  <c r="H31" i="4"/>
  <c r="L31" i="4" s="1"/>
  <c r="I31" i="4"/>
  <c r="D32" i="4" s="1"/>
  <c r="J31" i="4"/>
  <c r="F32" i="4" s="1"/>
  <c r="G32" i="4" s="1"/>
  <c r="K31" i="5"/>
  <c r="O31" i="5"/>
  <c r="P31" i="5" s="1"/>
  <c r="R31" i="16" s="1"/>
  <c r="K31" i="12"/>
  <c r="O31" i="12"/>
  <c r="P31" i="12" s="1"/>
  <c r="Q31" i="16" s="1"/>
  <c r="K31" i="10"/>
  <c r="O31" i="10"/>
  <c r="P31" i="10" s="1"/>
  <c r="D31" i="16" s="1"/>
  <c r="O31" i="9"/>
  <c r="P31" i="9" s="1"/>
  <c r="L31" i="16" s="1"/>
  <c r="K31" i="9"/>
  <c r="O32" i="24"/>
  <c r="P32" i="24" s="1"/>
  <c r="J32" i="16" s="1"/>
  <c r="K32" i="24"/>
  <c r="O31" i="6"/>
  <c r="P31" i="6" s="1"/>
  <c r="W31" i="16" s="1"/>
  <c r="K31" i="6"/>
  <c r="O32" i="19"/>
  <c r="P32" i="19" s="1"/>
  <c r="S32" i="16" s="1"/>
  <c r="K32" i="19"/>
  <c r="K31" i="14"/>
  <c r="O31" i="14"/>
  <c r="P31" i="14" s="1"/>
  <c r="M31" i="16" s="1"/>
  <c r="O31" i="13"/>
  <c r="P31" i="13" s="1"/>
  <c r="F31" i="16" s="1"/>
  <c r="K31" i="13"/>
  <c r="O32" i="21"/>
  <c r="P32" i="21" s="1"/>
  <c r="H32" i="16" s="1"/>
  <c r="K32" i="21"/>
  <c r="O31" i="11"/>
  <c r="P31" i="11" s="1"/>
  <c r="P31" i="16" s="1"/>
  <c r="K31" i="11"/>
  <c r="O31" i="15"/>
  <c r="P31" i="15" s="1"/>
  <c r="N31" i="16" s="1"/>
  <c r="K31" i="15"/>
  <c r="O31" i="8"/>
  <c r="P31" i="8" s="1"/>
  <c r="X31" i="16" s="1"/>
  <c r="K31" i="8"/>
  <c r="K31" i="7"/>
  <c r="O31" i="7"/>
  <c r="P31" i="7" s="1"/>
  <c r="I31" i="16" s="1"/>
  <c r="O32" i="18"/>
  <c r="P32" i="18" s="1"/>
  <c r="G32" i="16" s="1"/>
  <c r="K32" i="18"/>
  <c r="P33" i="27"/>
  <c r="Q33" i="27" s="1"/>
  <c r="L33" i="27"/>
  <c r="H45" i="23"/>
  <c r="J45" i="23"/>
  <c r="F46" i="23" s="1"/>
  <c r="G46" i="23" s="1"/>
  <c r="I45" i="23"/>
  <c r="D46" i="23" s="1"/>
  <c r="L44" i="23"/>
  <c r="I34" i="3"/>
  <c r="D35" i="3" s="1"/>
  <c r="J34" i="3"/>
  <c r="F35" i="3" s="1"/>
  <c r="G35" i="3" s="1"/>
  <c r="H34" i="3"/>
  <c r="O34" i="28" l="1"/>
  <c r="P34" i="28" s="1"/>
  <c r="K34" i="28"/>
  <c r="I31" i="7"/>
  <c r="D32" i="7" s="1"/>
  <c r="J31" i="7"/>
  <c r="F32" i="7" s="1"/>
  <c r="G32" i="7" s="1"/>
  <c r="H31" i="7"/>
  <c r="L31" i="7" s="1"/>
  <c r="H31" i="14"/>
  <c r="L31" i="14" s="1"/>
  <c r="I31" i="14"/>
  <c r="D32" i="14" s="1"/>
  <c r="J31" i="14"/>
  <c r="F32" i="14" s="1"/>
  <c r="G32" i="14" s="1"/>
  <c r="I31" i="12"/>
  <c r="D32" i="12" s="1"/>
  <c r="J31" i="12"/>
  <c r="F32" i="12" s="1"/>
  <c r="G32" i="12" s="1"/>
  <c r="H31" i="12"/>
  <c r="L31" i="12" s="1"/>
  <c r="J32" i="20"/>
  <c r="F33" i="20" s="1"/>
  <c r="G33" i="20" s="1"/>
  <c r="I32" i="20"/>
  <c r="D33" i="20" s="1"/>
  <c r="H32" i="20"/>
  <c r="L32" i="20" s="1"/>
  <c r="J32" i="22"/>
  <c r="F33" i="22" s="1"/>
  <c r="G33" i="22" s="1"/>
  <c r="I32" i="22"/>
  <c r="D33" i="22" s="1"/>
  <c r="H32" i="22"/>
  <c r="L32" i="22" s="1"/>
  <c r="O46" i="23"/>
  <c r="P46" i="23" s="1"/>
  <c r="O46" i="16" s="1"/>
  <c r="I32" i="18"/>
  <c r="D33" i="18" s="1"/>
  <c r="J32" i="18"/>
  <c r="F33" i="18" s="1"/>
  <c r="G33" i="18" s="1"/>
  <c r="H32" i="18"/>
  <c r="L32" i="18" s="1"/>
  <c r="I31" i="8"/>
  <c r="D32" i="8" s="1"/>
  <c r="H31" i="8"/>
  <c r="L31" i="8" s="1"/>
  <c r="J31" i="8"/>
  <c r="F32" i="8" s="1"/>
  <c r="G32" i="8" s="1"/>
  <c r="I31" i="11"/>
  <c r="D32" i="11" s="1"/>
  <c r="J31" i="11"/>
  <c r="F32" i="11" s="1"/>
  <c r="G32" i="11" s="1"/>
  <c r="H31" i="11"/>
  <c r="L31" i="11" s="1"/>
  <c r="I31" i="13"/>
  <c r="D32" i="13" s="1"/>
  <c r="H31" i="13"/>
  <c r="L31" i="13" s="1"/>
  <c r="J31" i="13"/>
  <c r="F32" i="13" s="1"/>
  <c r="G32" i="13" s="1"/>
  <c r="J32" i="19"/>
  <c r="F33" i="19" s="1"/>
  <c r="G33" i="19" s="1"/>
  <c r="I32" i="19"/>
  <c r="D33" i="19" s="1"/>
  <c r="H32" i="19"/>
  <c r="L32" i="19" s="1"/>
  <c r="H32" i="24"/>
  <c r="L32" i="24" s="1"/>
  <c r="I32" i="24"/>
  <c r="D33" i="24" s="1"/>
  <c r="J32" i="24"/>
  <c r="F33" i="24" s="1"/>
  <c r="G33" i="24" s="1"/>
  <c r="J31" i="10"/>
  <c r="F32" i="10" s="1"/>
  <c r="G32" i="10" s="1"/>
  <c r="H31" i="10"/>
  <c r="L31" i="10" s="1"/>
  <c r="I31" i="10"/>
  <c r="D32" i="10" s="1"/>
  <c r="J31" i="5"/>
  <c r="F32" i="5" s="1"/>
  <c r="G32" i="5" s="1"/>
  <c r="I31" i="5"/>
  <c r="D32" i="5" s="1"/>
  <c r="H31" i="5"/>
  <c r="L31" i="5" s="1"/>
  <c r="J32" i="26"/>
  <c r="F33" i="26" s="1"/>
  <c r="G33" i="26" s="1"/>
  <c r="H32" i="26"/>
  <c r="L32" i="26" s="1"/>
  <c r="I32" i="26"/>
  <c r="D33" i="26" s="1"/>
  <c r="H32" i="25"/>
  <c r="L32" i="25" s="1"/>
  <c r="J32" i="25"/>
  <c r="F33" i="25" s="1"/>
  <c r="G33" i="25" s="1"/>
  <c r="I32" i="25"/>
  <c r="D33" i="25" s="1"/>
  <c r="I31" i="15"/>
  <c r="D32" i="15" s="1"/>
  <c r="H31" i="15"/>
  <c r="L31" i="15" s="1"/>
  <c r="J31" i="15"/>
  <c r="F32" i="15" s="1"/>
  <c r="G32" i="15" s="1"/>
  <c r="H32" i="21"/>
  <c r="L32" i="21" s="1"/>
  <c r="I32" i="21"/>
  <c r="D33" i="21" s="1"/>
  <c r="J32" i="21"/>
  <c r="F33" i="21" s="1"/>
  <c r="G33" i="21" s="1"/>
  <c r="I31" i="6"/>
  <c r="D32" i="6" s="1"/>
  <c r="J31" i="6"/>
  <c r="F32" i="6" s="1"/>
  <c r="G32" i="6" s="1"/>
  <c r="H31" i="6"/>
  <c r="L31" i="6" s="1"/>
  <c r="J31" i="9"/>
  <c r="F32" i="9" s="1"/>
  <c r="G32" i="9" s="1"/>
  <c r="H31" i="9"/>
  <c r="L31" i="9" s="1"/>
  <c r="I31" i="9"/>
  <c r="D32" i="9" s="1"/>
  <c r="O32" i="4"/>
  <c r="P32" i="4" s="1"/>
  <c r="C32" i="16" s="1"/>
  <c r="K32" i="4"/>
  <c r="L34" i="3"/>
  <c r="O35" i="3"/>
  <c r="P35" i="3" s="1"/>
  <c r="B35" i="16" s="1"/>
  <c r="I33" i="27"/>
  <c r="J33" i="27"/>
  <c r="E34" i="27" s="1"/>
  <c r="K33" i="27"/>
  <c r="G34" i="27" s="1"/>
  <c r="H34" i="27" s="1"/>
  <c r="M33" i="27"/>
  <c r="K46" i="23"/>
  <c r="J46" i="23" s="1"/>
  <c r="F47" i="23" s="1"/>
  <c r="G47" i="23" s="1"/>
  <c r="L45" i="23"/>
  <c r="K35" i="3"/>
  <c r="I34" i="28" l="1"/>
  <c r="D35" i="28" s="1"/>
  <c r="J34" i="28"/>
  <c r="F35" i="28" s="1"/>
  <c r="G35" i="28" s="1"/>
  <c r="H34" i="28"/>
  <c r="L34" i="28" s="1"/>
  <c r="I32" i="4"/>
  <c r="D33" i="4" s="1"/>
  <c r="H32" i="4"/>
  <c r="L32" i="4" s="1"/>
  <c r="J32" i="4"/>
  <c r="F33" i="4" s="1"/>
  <c r="G33" i="4" s="1"/>
  <c r="O32" i="9"/>
  <c r="P32" i="9" s="1"/>
  <c r="L32" i="16" s="1"/>
  <c r="K32" i="9"/>
  <c r="K33" i="21"/>
  <c r="O33" i="21"/>
  <c r="P33" i="21" s="1"/>
  <c r="H33" i="16" s="1"/>
  <c r="O32" i="13"/>
  <c r="P32" i="13" s="1"/>
  <c r="F32" i="16" s="1"/>
  <c r="K32" i="13"/>
  <c r="O32" i="11"/>
  <c r="P32" i="11" s="1"/>
  <c r="P32" i="16" s="1"/>
  <c r="K32" i="11"/>
  <c r="K32" i="12"/>
  <c r="O32" i="12"/>
  <c r="P32" i="12" s="1"/>
  <c r="Q32" i="16" s="1"/>
  <c r="H46" i="23"/>
  <c r="O47" i="23" s="1"/>
  <c r="P47" i="23" s="1"/>
  <c r="O47" i="16" s="1"/>
  <c r="O32" i="10"/>
  <c r="P32" i="10" s="1"/>
  <c r="D32" i="16" s="1"/>
  <c r="K32" i="10"/>
  <c r="I46" i="23"/>
  <c r="D47" i="23" s="1"/>
  <c r="O32" i="6"/>
  <c r="P32" i="6" s="1"/>
  <c r="W32" i="16" s="1"/>
  <c r="K32" i="6"/>
  <c r="O32" i="5"/>
  <c r="P32" i="5" s="1"/>
  <c r="R32" i="16" s="1"/>
  <c r="K32" i="5"/>
  <c r="K33" i="24"/>
  <c r="O33" i="24"/>
  <c r="P33" i="24" s="1"/>
  <c r="J33" i="16" s="1"/>
  <c r="O32" i="8"/>
  <c r="P32" i="8" s="1"/>
  <c r="X32" i="16" s="1"/>
  <c r="K32" i="8"/>
  <c r="K33" i="18"/>
  <c r="O33" i="18"/>
  <c r="P33" i="18" s="1"/>
  <c r="G33" i="16" s="1"/>
  <c r="K33" i="20"/>
  <c r="O33" i="20"/>
  <c r="P33" i="20" s="1"/>
  <c r="T33" i="16" s="1"/>
  <c r="O32" i="14"/>
  <c r="P32" i="14" s="1"/>
  <c r="M32" i="16" s="1"/>
  <c r="K32" i="14"/>
  <c r="K32" i="7"/>
  <c r="O32" i="7"/>
  <c r="P32" i="7" s="1"/>
  <c r="I32" i="16" s="1"/>
  <c r="O32" i="15"/>
  <c r="P32" i="15" s="1"/>
  <c r="N32" i="16" s="1"/>
  <c r="K32" i="15"/>
  <c r="K33" i="25"/>
  <c r="O33" i="25"/>
  <c r="P33" i="25" s="1"/>
  <c r="K33" i="16" s="1"/>
  <c r="K33" i="26"/>
  <c r="O33" i="26"/>
  <c r="P33" i="26" s="1"/>
  <c r="V33" i="16" s="1"/>
  <c r="K33" i="19"/>
  <c r="O33" i="19"/>
  <c r="P33" i="19" s="1"/>
  <c r="S33" i="16" s="1"/>
  <c r="O33" i="22"/>
  <c r="P33" i="22" s="1"/>
  <c r="U33" i="16" s="1"/>
  <c r="K33" i="22"/>
  <c r="P34" i="27"/>
  <c r="Q34" i="27" s="1"/>
  <c r="L34" i="27"/>
  <c r="K47" i="23"/>
  <c r="I47" i="23" s="1"/>
  <c r="D48" i="23" s="1"/>
  <c r="L46" i="23"/>
  <c r="J47" i="23"/>
  <c r="F48" i="23" s="1"/>
  <c r="G48" i="23" s="1"/>
  <c r="O48" i="23" s="1"/>
  <c r="P48" i="23" s="1"/>
  <c r="O48" i="16" s="1"/>
  <c r="H47" i="23"/>
  <c r="I35" i="3"/>
  <c r="D36" i="3" s="1"/>
  <c r="J35" i="3"/>
  <c r="F36" i="3" s="1"/>
  <c r="G36" i="3" s="1"/>
  <c r="H35" i="3"/>
  <c r="O35" i="28" l="1"/>
  <c r="P35" i="28" s="1"/>
  <c r="K35" i="28"/>
  <c r="H33" i="22"/>
  <c r="L33" i="22" s="1"/>
  <c r="J33" i="22"/>
  <c r="F34" i="22" s="1"/>
  <c r="G34" i="22" s="1"/>
  <c r="I33" i="22"/>
  <c r="D34" i="22" s="1"/>
  <c r="J32" i="6"/>
  <c r="F33" i="6" s="1"/>
  <c r="G33" i="6" s="1"/>
  <c r="I32" i="6"/>
  <c r="D33" i="6" s="1"/>
  <c r="H32" i="6"/>
  <c r="L32" i="6" s="1"/>
  <c r="I32" i="11"/>
  <c r="D33" i="11" s="1"/>
  <c r="H32" i="11"/>
  <c r="L32" i="11" s="1"/>
  <c r="J32" i="11"/>
  <c r="F33" i="11" s="1"/>
  <c r="G33" i="11" s="1"/>
  <c r="K33" i="4"/>
  <c r="O33" i="4"/>
  <c r="P33" i="4" s="1"/>
  <c r="C33" i="16" s="1"/>
  <c r="H32" i="14"/>
  <c r="L32" i="14" s="1"/>
  <c r="J32" i="14"/>
  <c r="F33" i="14" s="1"/>
  <c r="G33" i="14" s="1"/>
  <c r="I32" i="14"/>
  <c r="D33" i="14" s="1"/>
  <c r="H33" i="26"/>
  <c r="L33" i="26" s="1"/>
  <c r="I33" i="26"/>
  <c r="D34" i="26" s="1"/>
  <c r="J33" i="26"/>
  <c r="F34" i="26" s="1"/>
  <c r="G34" i="26" s="1"/>
  <c r="H33" i="18"/>
  <c r="L33" i="18" s="1"/>
  <c r="I33" i="18"/>
  <c r="D34" i="18" s="1"/>
  <c r="J33" i="18"/>
  <c r="F34" i="18" s="1"/>
  <c r="G34" i="18" s="1"/>
  <c r="H33" i="24"/>
  <c r="L33" i="24" s="1"/>
  <c r="J33" i="24"/>
  <c r="F34" i="24" s="1"/>
  <c r="G34" i="24" s="1"/>
  <c r="I33" i="24"/>
  <c r="D34" i="24" s="1"/>
  <c r="H33" i="21"/>
  <c r="L33" i="21" s="1"/>
  <c r="I33" i="21"/>
  <c r="D34" i="21" s="1"/>
  <c r="J33" i="21"/>
  <c r="F34" i="21" s="1"/>
  <c r="G34" i="21" s="1"/>
  <c r="H32" i="8"/>
  <c r="L32" i="8" s="1"/>
  <c r="J32" i="8"/>
  <c r="F33" i="8" s="1"/>
  <c r="G33" i="8" s="1"/>
  <c r="I32" i="8"/>
  <c r="D33" i="8" s="1"/>
  <c r="I32" i="5"/>
  <c r="D33" i="5" s="1"/>
  <c r="H32" i="5"/>
  <c r="L32" i="5" s="1"/>
  <c r="J32" i="5"/>
  <c r="F33" i="5" s="1"/>
  <c r="G33" i="5" s="1"/>
  <c r="J32" i="13"/>
  <c r="F33" i="13" s="1"/>
  <c r="G33" i="13" s="1"/>
  <c r="H32" i="13"/>
  <c r="L32" i="13" s="1"/>
  <c r="I32" i="13"/>
  <c r="D33" i="13" s="1"/>
  <c r="J32" i="9"/>
  <c r="F33" i="9" s="1"/>
  <c r="G33" i="9" s="1"/>
  <c r="I32" i="9"/>
  <c r="D33" i="9" s="1"/>
  <c r="H32" i="9"/>
  <c r="L32" i="9" s="1"/>
  <c r="H32" i="15"/>
  <c r="L32" i="15" s="1"/>
  <c r="J32" i="15"/>
  <c r="F33" i="15" s="1"/>
  <c r="G33" i="15" s="1"/>
  <c r="I32" i="15"/>
  <c r="D33" i="15" s="1"/>
  <c r="H33" i="19"/>
  <c r="L33" i="19" s="1"/>
  <c r="J33" i="19"/>
  <c r="F34" i="19" s="1"/>
  <c r="G34" i="19" s="1"/>
  <c r="I33" i="19"/>
  <c r="D34" i="19" s="1"/>
  <c r="H33" i="25"/>
  <c r="L33" i="25" s="1"/>
  <c r="J33" i="25"/>
  <c r="F34" i="25" s="1"/>
  <c r="G34" i="25" s="1"/>
  <c r="I33" i="25"/>
  <c r="D34" i="25" s="1"/>
  <c r="I32" i="7"/>
  <c r="D33" i="7" s="1"/>
  <c r="J32" i="7"/>
  <c r="F33" i="7" s="1"/>
  <c r="G33" i="7" s="1"/>
  <c r="H32" i="7"/>
  <c r="L32" i="7" s="1"/>
  <c r="I33" i="20"/>
  <c r="D34" i="20" s="1"/>
  <c r="J33" i="20"/>
  <c r="F34" i="20" s="1"/>
  <c r="G34" i="20" s="1"/>
  <c r="H33" i="20"/>
  <c r="L33" i="20" s="1"/>
  <c r="I32" i="10"/>
  <c r="D33" i="10" s="1"/>
  <c r="H32" i="10"/>
  <c r="L32" i="10" s="1"/>
  <c r="J32" i="10"/>
  <c r="F33" i="10" s="1"/>
  <c r="G33" i="10" s="1"/>
  <c r="J32" i="12"/>
  <c r="F33" i="12" s="1"/>
  <c r="G33" i="12" s="1"/>
  <c r="I32" i="12"/>
  <c r="D33" i="12" s="1"/>
  <c r="H32" i="12"/>
  <c r="L32" i="12" s="1"/>
  <c r="L35" i="3"/>
  <c r="O36" i="3"/>
  <c r="P36" i="3" s="1"/>
  <c r="B36" i="16" s="1"/>
  <c r="J34" i="27"/>
  <c r="K34" i="27"/>
  <c r="I34" i="27"/>
  <c r="M34" i="27" s="1"/>
  <c r="E35" i="27"/>
  <c r="G35" i="27"/>
  <c r="H35" i="27" s="1"/>
  <c r="K48" i="23"/>
  <c r="L47" i="23"/>
  <c r="K36" i="3"/>
  <c r="H35" i="28" l="1"/>
  <c r="L35" i="28" s="1"/>
  <c r="I35" i="28"/>
  <c r="D36" i="28" s="1"/>
  <c r="J35" i="28"/>
  <c r="F36" i="28" s="1"/>
  <c r="G36" i="28" s="1"/>
  <c r="K33" i="10"/>
  <c r="O33" i="10"/>
  <c r="P33" i="10" s="1"/>
  <c r="D33" i="16" s="1"/>
  <c r="K34" i="20"/>
  <c r="O34" i="20"/>
  <c r="P34" i="20" s="1"/>
  <c r="T34" i="16" s="1"/>
  <c r="K33" i="15"/>
  <c r="O33" i="15"/>
  <c r="P33" i="15" s="1"/>
  <c r="N33" i="16" s="1"/>
  <c r="K33" i="9"/>
  <c r="O33" i="9"/>
  <c r="P33" i="9" s="1"/>
  <c r="L33" i="16" s="1"/>
  <c r="K33" i="5"/>
  <c r="O33" i="5"/>
  <c r="P33" i="5" s="1"/>
  <c r="R33" i="16" s="1"/>
  <c r="K33" i="8"/>
  <c r="O33" i="8"/>
  <c r="P33" i="8" s="1"/>
  <c r="X33" i="16" s="1"/>
  <c r="O34" i="18"/>
  <c r="P34" i="18" s="1"/>
  <c r="G34" i="16" s="1"/>
  <c r="K34" i="18"/>
  <c r="O33" i="6"/>
  <c r="P33" i="6" s="1"/>
  <c r="W33" i="16" s="1"/>
  <c r="K33" i="6"/>
  <c r="O34" i="19"/>
  <c r="P34" i="19" s="1"/>
  <c r="S34" i="16" s="1"/>
  <c r="K34" i="19"/>
  <c r="O34" i="25"/>
  <c r="P34" i="25" s="1"/>
  <c r="K34" i="16" s="1"/>
  <c r="K34" i="25"/>
  <c r="O34" i="21"/>
  <c r="P34" i="21" s="1"/>
  <c r="H34" i="16" s="1"/>
  <c r="K34" i="21"/>
  <c r="K34" i="24"/>
  <c r="O34" i="24"/>
  <c r="P34" i="24" s="1"/>
  <c r="J34" i="16" s="1"/>
  <c r="H33" i="4"/>
  <c r="L33" i="4" s="1"/>
  <c r="J33" i="4"/>
  <c r="F34" i="4" s="1"/>
  <c r="G34" i="4" s="1"/>
  <c r="I33" i="4"/>
  <c r="D34" i="4" s="1"/>
  <c r="K34" i="22"/>
  <c r="O34" i="22"/>
  <c r="P34" i="22" s="1"/>
  <c r="U34" i="16" s="1"/>
  <c r="O33" i="12"/>
  <c r="P33" i="12" s="1"/>
  <c r="Q33" i="16" s="1"/>
  <c r="K33" i="12"/>
  <c r="O33" i="7"/>
  <c r="P33" i="7" s="1"/>
  <c r="I33" i="16" s="1"/>
  <c r="K33" i="7"/>
  <c r="O33" i="13"/>
  <c r="P33" i="13" s="1"/>
  <c r="F33" i="16" s="1"/>
  <c r="K33" i="13"/>
  <c r="K34" i="26"/>
  <c r="O34" i="26"/>
  <c r="P34" i="26" s="1"/>
  <c r="V34" i="16" s="1"/>
  <c r="K33" i="14"/>
  <c r="O33" i="14"/>
  <c r="P33" i="14" s="1"/>
  <c r="M33" i="16" s="1"/>
  <c r="K33" i="11"/>
  <c r="O33" i="11"/>
  <c r="P33" i="11" s="1"/>
  <c r="P33" i="16" s="1"/>
  <c r="L35" i="27"/>
  <c r="P35" i="27"/>
  <c r="Q35" i="27" s="1"/>
  <c r="J48" i="23"/>
  <c r="F49" i="23" s="1"/>
  <c r="G49" i="23" s="1"/>
  <c r="I48" i="23"/>
  <c r="D49" i="23" s="1"/>
  <c r="H48" i="23"/>
  <c r="I36" i="3"/>
  <c r="D37" i="3" s="1"/>
  <c r="J36" i="3"/>
  <c r="F37" i="3" s="1"/>
  <c r="G37" i="3" s="1"/>
  <c r="H36" i="3"/>
  <c r="K36" i="28" l="1"/>
  <c r="O36" i="28"/>
  <c r="P36" i="28" s="1"/>
  <c r="I33" i="11"/>
  <c r="D34" i="11" s="1"/>
  <c r="H33" i="11"/>
  <c r="L33" i="11" s="1"/>
  <c r="J33" i="11"/>
  <c r="F34" i="11" s="1"/>
  <c r="G34" i="11" s="1"/>
  <c r="H34" i="26"/>
  <c r="L34" i="26" s="1"/>
  <c r="I34" i="26"/>
  <c r="D35" i="26" s="1"/>
  <c r="J34" i="26"/>
  <c r="F35" i="26" s="1"/>
  <c r="G35" i="26" s="1"/>
  <c r="H34" i="22"/>
  <c r="L34" i="22" s="1"/>
  <c r="I34" i="22"/>
  <c r="D35" i="22" s="1"/>
  <c r="J34" i="22"/>
  <c r="F35" i="22" s="1"/>
  <c r="G35" i="22" s="1"/>
  <c r="J34" i="25"/>
  <c r="F35" i="25" s="1"/>
  <c r="G35" i="25" s="1"/>
  <c r="H34" i="25"/>
  <c r="L34" i="25" s="1"/>
  <c r="I34" i="25"/>
  <c r="D35" i="25" s="1"/>
  <c r="H33" i="6"/>
  <c r="L33" i="6" s="1"/>
  <c r="J33" i="6"/>
  <c r="F34" i="6" s="1"/>
  <c r="G34" i="6" s="1"/>
  <c r="I33" i="6"/>
  <c r="D34" i="6" s="1"/>
  <c r="J33" i="13"/>
  <c r="F34" i="13" s="1"/>
  <c r="G34" i="13" s="1"/>
  <c r="I33" i="13"/>
  <c r="D34" i="13" s="1"/>
  <c r="H33" i="13"/>
  <c r="L33" i="13" s="1"/>
  <c r="I33" i="12"/>
  <c r="D34" i="12" s="1"/>
  <c r="J33" i="12"/>
  <c r="F34" i="12" s="1"/>
  <c r="G34" i="12" s="1"/>
  <c r="H33" i="12"/>
  <c r="L33" i="12" s="1"/>
  <c r="J34" i="24"/>
  <c r="F35" i="24" s="1"/>
  <c r="G35" i="24" s="1"/>
  <c r="I34" i="24"/>
  <c r="D35" i="24" s="1"/>
  <c r="H34" i="24"/>
  <c r="L34" i="24" s="1"/>
  <c r="J33" i="8"/>
  <c r="F34" i="8" s="1"/>
  <c r="G34" i="8" s="1"/>
  <c r="H33" i="8"/>
  <c r="L33" i="8" s="1"/>
  <c r="I33" i="8"/>
  <c r="D34" i="8" s="1"/>
  <c r="H33" i="9"/>
  <c r="L33" i="9" s="1"/>
  <c r="J33" i="9"/>
  <c r="F34" i="9" s="1"/>
  <c r="G34" i="9" s="1"/>
  <c r="I33" i="9"/>
  <c r="D34" i="9" s="1"/>
  <c r="J34" i="20"/>
  <c r="F35" i="20" s="1"/>
  <c r="G35" i="20" s="1"/>
  <c r="I34" i="20"/>
  <c r="D35" i="20" s="1"/>
  <c r="H34" i="20"/>
  <c r="L34" i="20" s="1"/>
  <c r="K49" i="23"/>
  <c r="O49" i="23"/>
  <c r="P49" i="23" s="1"/>
  <c r="O49" i="16" s="1"/>
  <c r="J33" i="14"/>
  <c r="F34" i="14" s="1"/>
  <c r="G34" i="14" s="1"/>
  <c r="H33" i="14"/>
  <c r="L33" i="14" s="1"/>
  <c r="I33" i="14"/>
  <c r="D34" i="14" s="1"/>
  <c r="K34" i="4"/>
  <c r="O34" i="4"/>
  <c r="P34" i="4" s="1"/>
  <c r="C34" i="16" s="1"/>
  <c r="H34" i="21"/>
  <c r="L34" i="21" s="1"/>
  <c r="J34" i="21"/>
  <c r="F35" i="21" s="1"/>
  <c r="G35" i="21" s="1"/>
  <c r="I34" i="21"/>
  <c r="D35" i="21" s="1"/>
  <c r="J34" i="19"/>
  <c r="F35" i="19" s="1"/>
  <c r="G35" i="19" s="1"/>
  <c r="I34" i="19"/>
  <c r="D35" i="19" s="1"/>
  <c r="H34" i="19"/>
  <c r="L34" i="19" s="1"/>
  <c r="I34" i="18"/>
  <c r="D35" i="18" s="1"/>
  <c r="H34" i="18"/>
  <c r="L34" i="18" s="1"/>
  <c r="J34" i="18"/>
  <c r="F35" i="18" s="1"/>
  <c r="G35" i="18" s="1"/>
  <c r="I33" i="7"/>
  <c r="D34" i="7" s="1"/>
  <c r="H33" i="7"/>
  <c r="L33" i="7" s="1"/>
  <c r="J33" i="7"/>
  <c r="F34" i="7" s="1"/>
  <c r="G34" i="7" s="1"/>
  <c r="J33" i="5"/>
  <c r="F34" i="5" s="1"/>
  <c r="G34" i="5" s="1"/>
  <c r="I33" i="5"/>
  <c r="D34" i="5" s="1"/>
  <c r="H33" i="5"/>
  <c r="L33" i="5" s="1"/>
  <c r="J33" i="15"/>
  <c r="F34" i="15" s="1"/>
  <c r="G34" i="15" s="1"/>
  <c r="I33" i="15"/>
  <c r="D34" i="15" s="1"/>
  <c r="H33" i="15"/>
  <c r="L33" i="15" s="1"/>
  <c r="H33" i="10"/>
  <c r="L33" i="10" s="1"/>
  <c r="J33" i="10"/>
  <c r="F34" i="10" s="1"/>
  <c r="G34" i="10" s="1"/>
  <c r="I33" i="10"/>
  <c r="D34" i="10" s="1"/>
  <c r="L36" i="3"/>
  <c r="O37" i="3"/>
  <c r="P37" i="3" s="1"/>
  <c r="B37" i="16" s="1"/>
  <c r="K35" i="27"/>
  <c r="I35" i="27"/>
  <c r="J35" i="27"/>
  <c r="E36" i="27" s="1"/>
  <c r="G36" i="27"/>
  <c r="H36" i="27" s="1"/>
  <c r="M35" i="27"/>
  <c r="L48" i="23"/>
  <c r="I49" i="23"/>
  <c r="D50" i="23" s="1"/>
  <c r="H49" i="23"/>
  <c r="J49" i="23"/>
  <c r="F50" i="23" s="1"/>
  <c r="G50" i="23" s="1"/>
  <c r="K37" i="3"/>
  <c r="J36" i="28" l="1"/>
  <c r="F37" i="28" s="1"/>
  <c r="G37" i="28" s="1"/>
  <c r="I36" i="28"/>
  <c r="D37" i="28" s="1"/>
  <c r="H36" i="28"/>
  <c r="L36" i="28" s="1"/>
  <c r="K35" i="18"/>
  <c r="O35" i="18"/>
  <c r="P35" i="18" s="1"/>
  <c r="G35" i="16" s="1"/>
  <c r="O34" i="8"/>
  <c r="P34" i="8" s="1"/>
  <c r="X34" i="16" s="1"/>
  <c r="K34" i="8"/>
  <c r="O34" i="10"/>
  <c r="P34" i="10" s="1"/>
  <c r="D34" i="16" s="1"/>
  <c r="K34" i="10"/>
  <c r="K34" i="15"/>
  <c r="O34" i="15"/>
  <c r="P34" i="15" s="1"/>
  <c r="N34" i="16" s="1"/>
  <c r="K34" i="7"/>
  <c r="O34" i="7"/>
  <c r="P34" i="7" s="1"/>
  <c r="I34" i="16" s="1"/>
  <c r="K35" i="19"/>
  <c r="O35" i="19"/>
  <c r="P35" i="19" s="1"/>
  <c r="S35" i="16" s="1"/>
  <c r="K34" i="14"/>
  <c r="O34" i="14"/>
  <c r="P34" i="14" s="1"/>
  <c r="M34" i="16" s="1"/>
  <c r="K34" i="12"/>
  <c r="O34" i="12"/>
  <c r="P34" i="12" s="1"/>
  <c r="Q34" i="16" s="1"/>
  <c r="K34" i="13"/>
  <c r="O34" i="13"/>
  <c r="P34" i="13" s="1"/>
  <c r="F34" i="16" s="1"/>
  <c r="I34" i="4"/>
  <c r="D35" i="4" s="1"/>
  <c r="J34" i="4"/>
  <c r="F35" i="4" s="1"/>
  <c r="G35" i="4" s="1"/>
  <c r="H34" i="4"/>
  <c r="L34" i="4" s="1"/>
  <c r="O35" i="20"/>
  <c r="P35" i="20" s="1"/>
  <c r="T35" i="16" s="1"/>
  <c r="K35" i="20"/>
  <c r="O34" i="11"/>
  <c r="P34" i="11" s="1"/>
  <c r="P34" i="16" s="1"/>
  <c r="K34" i="11"/>
  <c r="K34" i="5"/>
  <c r="O34" i="5"/>
  <c r="P34" i="5" s="1"/>
  <c r="R34" i="16" s="1"/>
  <c r="O50" i="23"/>
  <c r="P50" i="23" s="1"/>
  <c r="O50" i="16" s="1"/>
  <c r="K35" i="21"/>
  <c r="O35" i="21"/>
  <c r="P35" i="21" s="1"/>
  <c r="H35" i="16" s="1"/>
  <c r="K35" i="24"/>
  <c r="O35" i="24"/>
  <c r="P35" i="24" s="1"/>
  <c r="J35" i="16" s="1"/>
  <c r="K34" i="6"/>
  <c r="O34" i="6"/>
  <c r="P34" i="6" s="1"/>
  <c r="W34" i="16" s="1"/>
  <c r="O35" i="25"/>
  <c r="P35" i="25" s="1"/>
  <c r="K35" i="16" s="1"/>
  <c r="K35" i="25"/>
  <c r="O35" i="26"/>
  <c r="P35" i="26" s="1"/>
  <c r="V35" i="16" s="1"/>
  <c r="K35" i="26"/>
  <c r="O34" i="9"/>
  <c r="P34" i="9" s="1"/>
  <c r="L34" i="16" s="1"/>
  <c r="K34" i="9"/>
  <c r="K35" i="22"/>
  <c r="O35" i="22"/>
  <c r="P35" i="22" s="1"/>
  <c r="U35" i="16" s="1"/>
  <c r="L36" i="27"/>
  <c r="P36" i="27"/>
  <c r="Q36" i="27" s="1"/>
  <c r="L49" i="23"/>
  <c r="K50" i="23"/>
  <c r="I37" i="3"/>
  <c r="D38" i="3" s="1"/>
  <c r="J37" i="3"/>
  <c r="F38" i="3" s="1"/>
  <c r="G38" i="3" s="1"/>
  <c r="H37" i="3"/>
  <c r="K37" i="28" l="1"/>
  <c r="O37" i="28"/>
  <c r="P37" i="28" s="1"/>
  <c r="J34" i="9"/>
  <c r="F35" i="9" s="1"/>
  <c r="G35" i="9" s="1"/>
  <c r="H34" i="9"/>
  <c r="L34" i="9" s="1"/>
  <c r="I34" i="9"/>
  <c r="D35" i="9" s="1"/>
  <c r="J35" i="25"/>
  <c r="F36" i="25" s="1"/>
  <c r="G36" i="25" s="1"/>
  <c r="I35" i="25"/>
  <c r="D36" i="25" s="1"/>
  <c r="H35" i="25"/>
  <c r="L35" i="25" s="1"/>
  <c r="O35" i="4"/>
  <c r="P35" i="4" s="1"/>
  <c r="C35" i="16" s="1"/>
  <c r="K35" i="4"/>
  <c r="J34" i="8"/>
  <c r="F35" i="8" s="1"/>
  <c r="G35" i="8" s="1"/>
  <c r="I34" i="8"/>
  <c r="D35" i="8" s="1"/>
  <c r="H34" i="8"/>
  <c r="L34" i="8" s="1"/>
  <c r="J35" i="24"/>
  <c r="F36" i="24" s="1"/>
  <c r="G36" i="24" s="1"/>
  <c r="I35" i="24"/>
  <c r="D36" i="24" s="1"/>
  <c r="H35" i="24"/>
  <c r="L35" i="24" s="1"/>
  <c r="J35" i="20"/>
  <c r="F36" i="20" s="1"/>
  <c r="G36" i="20" s="1"/>
  <c r="I35" i="20"/>
  <c r="D36" i="20" s="1"/>
  <c r="H35" i="20"/>
  <c r="L35" i="20" s="1"/>
  <c r="I34" i="12"/>
  <c r="D35" i="12" s="1"/>
  <c r="H34" i="12"/>
  <c r="L34" i="12" s="1"/>
  <c r="J34" i="12"/>
  <c r="F35" i="12" s="1"/>
  <c r="G35" i="12" s="1"/>
  <c r="J35" i="19"/>
  <c r="F36" i="19" s="1"/>
  <c r="G36" i="19" s="1"/>
  <c r="I35" i="19"/>
  <c r="D36" i="19" s="1"/>
  <c r="H35" i="19"/>
  <c r="L35" i="19" s="1"/>
  <c r="I34" i="15"/>
  <c r="D35" i="15" s="1"/>
  <c r="H34" i="15"/>
  <c r="L34" i="15" s="1"/>
  <c r="J34" i="15"/>
  <c r="F35" i="15" s="1"/>
  <c r="G35" i="15" s="1"/>
  <c r="I35" i="26"/>
  <c r="D36" i="26" s="1"/>
  <c r="H35" i="26"/>
  <c r="L35" i="26" s="1"/>
  <c r="J35" i="26"/>
  <c r="F36" i="26" s="1"/>
  <c r="G36" i="26" s="1"/>
  <c r="I34" i="5"/>
  <c r="D35" i="5" s="1"/>
  <c r="J34" i="5"/>
  <c r="F35" i="5" s="1"/>
  <c r="G35" i="5" s="1"/>
  <c r="H34" i="5"/>
  <c r="L34" i="5" s="1"/>
  <c r="H34" i="10"/>
  <c r="L34" i="10" s="1"/>
  <c r="J34" i="10"/>
  <c r="F35" i="10" s="1"/>
  <c r="G35" i="10" s="1"/>
  <c r="I34" i="10"/>
  <c r="D35" i="10" s="1"/>
  <c r="J35" i="22"/>
  <c r="F36" i="22" s="1"/>
  <c r="G36" i="22" s="1"/>
  <c r="I35" i="22"/>
  <c r="D36" i="22" s="1"/>
  <c r="H35" i="22"/>
  <c r="L35" i="22" s="1"/>
  <c r="J34" i="6"/>
  <c r="F35" i="6" s="1"/>
  <c r="G35" i="6" s="1"/>
  <c r="H34" i="6"/>
  <c r="L34" i="6" s="1"/>
  <c r="I34" i="6"/>
  <c r="D35" i="6" s="1"/>
  <c r="I35" i="21"/>
  <c r="D36" i="21" s="1"/>
  <c r="J35" i="21"/>
  <c r="F36" i="21" s="1"/>
  <c r="G36" i="21" s="1"/>
  <c r="H35" i="21"/>
  <c r="L35" i="21" s="1"/>
  <c r="J34" i="11"/>
  <c r="F35" i="11" s="1"/>
  <c r="G35" i="11" s="1"/>
  <c r="I34" i="11"/>
  <c r="D35" i="11" s="1"/>
  <c r="H34" i="11"/>
  <c r="L34" i="11" s="1"/>
  <c r="H34" i="13"/>
  <c r="L34" i="13" s="1"/>
  <c r="J34" i="13"/>
  <c r="F35" i="13" s="1"/>
  <c r="G35" i="13" s="1"/>
  <c r="I34" i="13"/>
  <c r="D35" i="13" s="1"/>
  <c r="H34" i="14"/>
  <c r="L34" i="14" s="1"/>
  <c r="I34" i="14"/>
  <c r="D35" i="14" s="1"/>
  <c r="J34" i="14"/>
  <c r="F35" i="14" s="1"/>
  <c r="G35" i="14" s="1"/>
  <c r="J34" i="7"/>
  <c r="F35" i="7" s="1"/>
  <c r="G35" i="7" s="1"/>
  <c r="I34" i="7"/>
  <c r="D35" i="7" s="1"/>
  <c r="H34" i="7"/>
  <c r="L34" i="7" s="1"/>
  <c r="I35" i="18"/>
  <c r="D36" i="18" s="1"/>
  <c r="H35" i="18"/>
  <c r="L35" i="18" s="1"/>
  <c r="J35" i="18"/>
  <c r="F36" i="18" s="1"/>
  <c r="G36" i="18" s="1"/>
  <c r="L37" i="3"/>
  <c r="O38" i="3"/>
  <c r="P38" i="3" s="1"/>
  <c r="B38" i="16" s="1"/>
  <c r="I36" i="27"/>
  <c r="K36" i="27"/>
  <c r="J36" i="27"/>
  <c r="E37" i="27" s="1"/>
  <c r="G37" i="27"/>
  <c r="H37" i="27" s="1"/>
  <c r="M36" i="27"/>
  <c r="H50" i="23"/>
  <c r="J50" i="23"/>
  <c r="F51" i="23" s="1"/>
  <c r="G51" i="23" s="1"/>
  <c r="I50" i="23"/>
  <c r="D51" i="23" s="1"/>
  <c r="K38" i="3"/>
  <c r="J37" i="28" l="1"/>
  <c r="F38" i="28" s="1"/>
  <c r="G38" i="28" s="1"/>
  <c r="I37" i="28"/>
  <c r="D38" i="28" s="1"/>
  <c r="H37" i="28"/>
  <c r="L37" i="28" s="1"/>
  <c r="K35" i="13"/>
  <c r="O35" i="13"/>
  <c r="P35" i="13" s="1"/>
  <c r="F35" i="16" s="1"/>
  <c r="K36" i="22"/>
  <c r="O36" i="22"/>
  <c r="P36" i="22" s="1"/>
  <c r="U36" i="16" s="1"/>
  <c r="K35" i="12"/>
  <c r="O35" i="12"/>
  <c r="P35" i="12" s="1"/>
  <c r="Q35" i="16" s="1"/>
  <c r="O36" i="24"/>
  <c r="P36" i="24" s="1"/>
  <c r="J36" i="16" s="1"/>
  <c r="K36" i="24"/>
  <c r="H35" i="4"/>
  <c r="L35" i="4" s="1"/>
  <c r="J35" i="4"/>
  <c r="F36" i="4" s="1"/>
  <c r="G36" i="4" s="1"/>
  <c r="I35" i="4"/>
  <c r="D36" i="4" s="1"/>
  <c r="K36" i="25"/>
  <c r="O36" i="25"/>
  <c r="P36" i="25" s="1"/>
  <c r="K36" i="16" s="1"/>
  <c r="O35" i="14"/>
  <c r="P35" i="14" s="1"/>
  <c r="M35" i="16" s="1"/>
  <c r="K35" i="14"/>
  <c r="O36" i="18"/>
  <c r="P36" i="18" s="1"/>
  <c r="G36" i="16" s="1"/>
  <c r="K36" i="18"/>
  <c r="O36" i="21"/>
  <c r="P36" i="21" s="1"/>
  <c r="H36" i="16" s="1"/>
  <c r="K36" i="21"/>
  <c r="K35" i="6"/>
  <c r="O35" i="6"/>
  <c r="P35" i="6" s="1"/>
  <c r="W35" i="16" s="1"/>
  <c r="O35" i="5"/>
  <c r="P35" i="5" s="1"/>
  <c r="R35" i="16" s="1"/>
  <c r="K35" i="5"/>
  <c r="O36" i="20"/>
  <c r="P36" i="20" s="1"/>
  <c r="T36" i="16" s="1"/>
  <c r="K36" i="20"/>
  <c r="O35" i="11"/>
  <c r="P35" i="11" s="1"/>
  <c r="P35" i="16" s="1"/>
  <c r="K35" i="11"/>
  <c r="O51" i="23"/>
  <c r="P51" i="23" s="1"/>
  <c r="O51" i="16" s="1"/>
  <c r="K35" i="7"/>
  <c r="O35" i="7"/>
  <c r="P35" i="7" s="1"/>
  <c r="I35" i="16" s="1"/>
  <c r="O35" i="10"/>
  <c r="P35" i="10" s="1"/>
  <c r="D35" i="16" s="1"/>
  <c r="K35" i="10"/>
  <c r="K35" i="15"/>
  <c r="O35" i="15"/>
  <c r="P35" i="15" s="1"/>
  <c r="N35" i="16" s="1"/>
  <c r="K36" i="26"/>
  <c r="O36" i="26"/>
  <c r="P36" i="26" s="1"/>
  <c r="V36" i="16" s="1"/>
  <c r="O36" i="19"/>
  <c r="P36" i="19" s="1"/>
  <c r="S36" i="16" s="1"/>
  <c r="K36" i="19"/>
  <c r="O35" i="8"/>
  <c r="P35" i="8" s="1"/>
  <c r="X35" i="16" s="1"/>
  <c r="K35" i="8"/>
  <c r="O35" i="9"/>
  <c r="P35" i="9" s="1"/>
  <c r="L35" i="16" s="1"/>
  <c r="K35" i="9"/>
  <c r="P37" i="27"/>
  <c r="Q37" i="27" s="1"/>
  <c r="L37" i="27"/>
  <c r="K51" i="23"/>
  <c r="L50" i="23"/>
  <c r="I38" i="3"/>
  <c r="D39" i="3" s="1"/>
  <c r="J38" i="3"/>
  <c r="F39" i="3" s="1"/>
  <c r="G39" i="3" s="1"/>
  <c r="H38" i="3"/>
  <c r="O38" i="28" l="1"/>
  <c r="P38" i="28" s="1"/>
  <c r="K38" i="28"/>
  <c r="J35" i="8"/>
  <c r="F36" i="8" s="1"/>
  <c r="G36" i="8" s="1"/>
  <c r="H35" i="8"/>
  <c r="L35" i="8" s="1"/>
  <c r="I35" i="8"/>
  <c r="D36" i="8" s="1"/>
  <c r="I35" i="10"/>
  <c r="D36" i="10" s="1"/>
  <c r="H35" i="10"/>
  <c r="L35" i="10" s="1"/>
  <c r="J35" i="10"/>
  <c r="F36" i="10" s="1"/>
  <c r="G36" i="10" s="1"/>
  <c r="J35" i="6"/>
  <c r="F36" i="6" s="1"/>
  <c r="G36" i="6" s="1"/>
  <c r="I35" i="6"/>
  <c r="D36" i="6" s="1"/>
  <c r="H35" i="6"/>
  <c r="L35" i="6" s="1"/>
  <c r="I36" i="25"/>
  <c r="D37" i="25" s="1"/>
  <c r="J36" i="25"/>
  <c r="F37" i="25" s="1"/>
  <c r="G37" i="25" s="1"/>
  <c r="H36" i="25"/>
  <c r="L36" i="25" s="1"/>
  <c r="J36" i="24"/>
  <c r="F37" i="24" s="1"/>
  <c r="G37" i="24" s="1"/>
  <c r="H36" i="24"/>
  <c r="L36" i="24" s="1"/>
  <c r="I36" i="24"/>
  <c r="D37" i="24" s="1"/>
  <c r="J36" i="26"/>
  <c r="F37" i="26" s="1"/>
  <c r="G37" i="26" s="1"/>
  <c r="H36" i="26"/>
  <c r="L36" i="26" s="1"/>
  <c r="I36" i="26"/>
  <c r="D37" i="26" s="1"/>
  <c r="H35" i="11"/>
  <c r="L35" i="11" s="1"/>
  <c r="I35" i="11"/>
  <c r="D36" i="11" s="1"/>
  <c r="J35" i="11"/>
  <c r="F36" i="11" s="1"/>
  <c r="G36" i="11" s="1"/>
  <c r="H35" i="5"/>
  <c r="L35" i="5" s="1"/>
  <c r="J35" i="5"/>
  <c r="F36" i="5" s="1"/>
  <c r="G36" i="5" s="1"/>
  <c r="I35" i="5"/>
  <c r="D36" i="5" s="1"/>
  <c r="J36" i="21"/>
  <c r="F37" i="21" s="1"/>
  <c r="G37" i="21" s="1"/>
  <c r="H36" i="21"/>
  <c r="L36" i="21" s="1"/>
  <c r="I36" i="21"/>
  <c r="D37" i="21" s="1"/>
  <c r="J35" i="14"/>
  <c r="F36" i="14" s="1"/>
  <c r="G36" i="14" s="1"/>
  <c r="I35" i="14"/>
  <c r="D36" i="14" s="1"/>
  <c r="H35" i="14"/>
  <c r="L35" i="14" s="1"/>
  <c r="H36" i="22"/>
  <c r="L36" i="22" s="1"/>
  <c r="J36" i="22"/>
  <c r="F37" i="22" s="1"/>
  <c r="G37" i="22" s="1"/>
  <c r="I36" i="22"/>
  <c r="D37" i="22" s="1"/>
  <c r="H35" i="9"/>
  <c r="L35" i="9" s="1"/>
  <c r="I35" i="9"/>
  <c r="D36" i="9" s="1"/>
  <c r="J35" i="9"/>
  <c r="F36" i="9" s="1"/>
  <c r="G36" i="9" s="1"/>
  <c r="H36" i="19"/>
  <c r="L36" i="19" s="1"/>
  <c r="J36" i="19"/>
  <c r="F37" i="19" s="1"/>
  <c r="G37" i="19" s="1"/>
  <c r="I36" i="19"/>
  <c r="D37" i="19" s="1"/>
  <c r="K36" i="4"/>
  <c r="O36" i="4"/>
  <c r="P36" i="4" s="1"/>
  <c r="C36" i="16" s="1"/>
  <c r="H35" i="15"/>
  <c r="L35" i="15" s="1"/>
  <c r="J35" i="15"/>
  <c r="F36" i="15" s="1"/>
  <c r="G36" i="15" s="1"/>
  <c r="I35" i="15"/>
  <c r="D36" i="15" s="1"/>
  <c r="J35" i="7"/>
  <c r="F36" i="7" s="1"/>
  <c r="G36" i="7" s="1"/>
  <c r="H35" i="7"/>
  <c r="L35" i="7" s="1"/>
  <c r="I35" i="7"/>
  <c r="D36" i="7" s="1"/>
  <c r="J36" i="20"/>
  <c r="F37" i="20" s="1"/>
  <c r="G37" i="20" s="1"/>
  <c r="I36" i="20"/>
  <c r="D37" i="20" s="1"/>
  <c r="H36" i="20"/>
  <c r="L36" i="20" s="1"/>
  <c r="H36" i="18"/>
  <c r="L36" i="18" s="1"/>
  <c r="I36" i="18"/>
  <c r="D37" i="18" s="1"/>
  <c r="J36" i="18"/>
  <c r="F37" i="18" s="1"/>
  <c r="G37" i="18" s="1"/>
  <c r="J35" i="12"/>
  <c r="F36" i="12" s="1"/>
  <c r="G36" i="12" s="1"/>
  <c r="H35" i="12"/>
  <c r="L35" i="12" s="1"/>
  <c r="I35" i="12"/>
  <c r="D36" i="12" s="1"/>
  <c r="J35" i="13"/>
  <c r="F36" i="13" s="1"/>
  <c r="G36" i="13" s="1"/>
  <c r="H35" i="13"/>
  <c r="L35" i="13" s="1"/>
  <c r="I35" i="13"/>
  <c r="D36" i="13" s="1"/>
  <c r="L38" i="3"/>
  <c r="O39" i="3"/>
  <c r="P39" i="3" s="1"/>
  <c r="B39" i="16" s="1"/>
  <c r="I37" i="27"/>
  <c r="J37" i="27"/>
  <c r="K37" i="27"/>
  <c r="G38" i="27" s="1"/>
  <c r="H38" i="27" s="1"/>
  <c r="E38" i="27"/>
  <c r="M37" i="27"/>
  <c r="J51" i="23"/>
  <c r="F52" i="23" s="1"/>
  <c r="G52" i="23" s="1"/>
  <c r="I51" i="23"/>
  <c r="D52" i="23" s="1"/>
  <c r="H51" i="23"/>
  <c r="K39" i="3"/>
  <c r="I38" i="28" l="1"/>
  <c r="D39" i="28" s="1"/>
  <c r="J38" i="28"/>
  <c r="F39" i="28" s="1"/>
  <c r="G39" i="28" s="1"/>
  <c r="H38" i="28"/>
  <c r="L38" i="28" s="1"/>
  <c r="K37" i="20"/>
  <c r="O37" i="20"/>
  <c r="P37" i="20" s="1"/>
  <c r="T37" i="16" s="1"/>
  <c r="J36" i="4"/>
  <c r="F37" i="4" s="1"/>
  <c r="G37" i="4" s="1"/>
  <c r="H36" i="4"/>
  <c r="L36" i="4" s="1"/>
  <c r="I36" i="4"/>
  <c r="D37" i="4" s="1"/>
  <c r="O36" i="9"/>
  <c r="P36" i="9" s="1"/>
  <c r="L36" i="16" s="1"/>
  <c r="K36" i="9"/>
  <c r="O37" i="22"/>
  <c r="P37" i="22" s="1"/>
  <c r="U37" i="16" s="1"/>
  <c r="K37" i="22"/>
  <c r="O36" i="14"/>
  <c r="P36" i="14" s="1"/>
  <c r="M36" i="16" s="1"/>
  <c r="K36" i="14"/>
  <c r="K37" i="26"/>
  <c r="O37" i="26"/>
  <c r="P37" i="26" s="1"/>
  <c r="V37" i="16" s="1"/>
  <c r="O36" i="15"/>
  <c r="P36" i="15" s="1"/>
  <c r="N36" i="16" s="1"/>
  <c r="K36" i="15"/>
  <c r="K36" i="5"/>
  <c r="O36" i="5"/>
  <c r="P36" i="5" s="1"/>
  <c r="R36" i="16" s="1"/>
  <c r="O37" i="25"/>
  <c r="P37" i="25" s="1"/>
  <c r="K37" i="16" s="1"/>
  <c r="K37" i="25"/>
  <c r="O36" i="6"/>
  <c r="P36" i="6" s="1"/>
  <c r="W36" i="16" s="1"/>
  <c r="K36" i="6"/>
  <c r="K52" i="23"/>
  <c r="O52" i="23"/>
  <c r="P52" i="23" s="1"/>
  <c r="O52" i="16" s="1"/>
  <c r="K36" i="12"/>
  <c r="O36" i="12"/>
  <c r="P36" i="12" s="1"/>
  <c r="Q36" i="16" s="1"/>
  <c r="K37" i="19"/>
  <c r="O37" i="19"/>
  <c r="P37" i="19" s="1"/>
  <c r="S37" i="16" s="1"/>
  <c r="K36" i="10"/>
  <c r="O36" i="10"/>
  <c r="P36" i="10" s="1"/>
  <c r="D36" i="16" s="1"/>
  <c r="O36" i="13"/>
  <c r="P36" i="13" s="1"/>
  <c r="F36" i="16" s="1"/>
  <c r="K36" i="13"/>
  <c r="O37" i="18"/>
  <c r="P37" i="18" s="1"/>
  <c r="G37" i="16" s="1"/>
  <c r="K37" i="18"/>
  <c r="O36" i="7"/>
  <c r="P36" i="7" s="1"/>
  <c r="I36" i="16" s="1"/>
  <c r="K36" i="7"/>
  <c r="K37" i="21"/>
  <c r="O37" i="21"/>
  <c r="P37" i="21" s="1"/>
  <c r="H37" i="16" s="1"/>
  <c r="K36" i="11"/>
  <c r="O36" i="11"/>
  <c r="P36" i="11" s="1"/>
  <c r="P36" i="16" s="1"/>
  <c r="K37" i="24"/>
  <c r="O37" i="24"/>
  <c r="P37" i="24" s="1"/>
  <c r="J37" i="16" s="1"/>
  <c r="O36" i="8"/>
  <c r="P36" i="8" s="1"/>
  <c r="X36" i="16" s="1"/>
  <c r="K36" i="8"/>
  <c r="P38" i="27"/>
  <c r="Q38" i="27" s="1"/>
  <c r="L38" i="27"/>
  <c r="L51" i="23"/>
  <c r="J52" i="23"/>
  <c r="F53" i="23" s="1"/>
  <c r="G53" i="23" s="1"/>
  <c r="O53" i="23" s="1"/>
  <c r="P53" i="23" s="1"/>
  <c r="O53" i="16" s="1"/>
  <c r="I52" i="23"/>
  <c r="D53" i="23" s="1"/>
  <c r="H52" i="23"/>
  <c r="I39" i="3"/>
  <c r="D40" i="3" s="1"/>
  <c r="J39" i="3"/>
  <c r="F40" i="3" s="1"/>
  <c r="G40" i="3" s="1"/>
  <c r="H39" i="3"/>
  <c r="O39" i="28" l="1"/>
  <c r="P39" i="28" s="1"/>
  <c r="K39" i="28"/>
  <c r="J37" i="24"/>
  <c r="F38" i="24" s="1"/>
  <c r="G38" i="24" s="1"/>
  <c r="I37" i="24"/>
  <c r="D38" i="24" s="1"/>
  <c r="H37" i="24"/>
  <c r="L37" i="24" s="1"/>
  <c r="H37" i="21"/>
  <c r="L37" i="21" s="1"/>
  <c r="I37" i="21"/>
  <c r="D38" i="21" s="1"/>
  <c r="J37" i="21"/>
  <c r="F38" i="21" s="1"/>
  <c r="G38" i="21" s="1"/>
  <c r="I36" i="10"/>
  <c r="D37" i="10" s="1"/>
  <c r="J36" i="10"/>
  <c r="F37" i="10" s="1"/>
  <c r="G37" i="10" s="1"/>
  <c r="H36" i="10"/>
  <c r="L36" i="10" s="1"/>
  <c r="J36" i="12"/>
  <c r="F37" i="12" s="1"/>
  <c r="G37" i="12" s="1"/>
  <c r="I36" i="12"/>
  <c r="D37" i="12" s="1"/>
  <c r="H36" i="12"/>
  <c r="L36" i="12" s="1"/>
  <c r="I36" i="5"/>
  <c r="D37" i="5" s="1"/>
  <c r="H36" i="5"/>
  <c r="L36" i="5" s="1"/>
  <c r="J36" i="5"/>
  <c r="F37" i="5" s="1"/>
  <c r="G37" i="5" s="1"/>
  <c r="I37" i="26"/>
  <c r="D38" i="26" s="1"/>
  <c r="H37" i="26"/>
  <c r="L37" i="26" s="1"/>
  <c r="J37" i="26"/>
  <c r="F38" i="26" s="1"/>
  <c r="G38" i="26" s="1"/>
  <c r="J36" i="8"/>
  <c r="F37" i="8" s="1"/>
  <c r="G37" i="8" s="1"/>
  <c r="I36" i="8"/>
  <c r="D37" i="8" s="1"/>
  <c r="H36" i="8"/>
  <c r="L36" i="8" s="1"/>
  <c r="H36" i="7"/>
  <c r="L36" i="7" s="1"/>
  <c r="J36" i="7"/>
  <c r="F37" i="7" s="1"/>
  <c r="G37" i="7" s="1"/>
  <c r="I36" i="7"/>
  <c r="D37" i="7" s="1"/>
  <c r="J36" i="13"/>
  <c r="F37" i="13" s="1"/>
  <c r="G37" i="13" s="1"/>
  <c r="I36" i="13"/>
  <c r="D37" i="13" s="1"/>
  <c r="H36" i="13"/>
  <c r="L36" i="13" s="1"/>
  <c r="J37" i="25"/>
  <c r="F38" i="25" s="1"/>
  <c r="G38" i="25" s="1"/>
  <c r="H37" i="25"/>
  <c r="L37" i="25" s="1"/>
  <c r="I37" i="25"/>
  <c r="D38" i="25" s="1"/>
  <c r="I36" i="15"/>
  <c r="D37" i="15" s="1"/>
  <c r="H36" i="15"/>
  <c r="L36" i="15" s="1"/>
  <c r="J36" i="15"/>
  <c r="F37" i="15" s="1"/>
  <c r="G37" i="15" s="1"/>
  <c r="I36" i="14"/>
  <c r="D37" i="14" s="1"/>
  <c r="H36" i="14"/>
  <c r="L36" i="14" s="1"/>
  <c r="J36" i="14"/>
  <c r="F37" i="14" s="1"/>
  <c r="G37" i="14" s="1"/>
  <c r="H36" i="9"/>
  <c r="L36" i="9" s="1"/>
  <c r="J36" i="9"/>
  <c r="F37" i="9" s="1"/>
  <c r="G37" i="9" s="1"/>
  <c r="I36" i="9"/>
  <c r="D37" i="9" s="1"/>
  <c r="O37" i="4"/>
  <c r="P37" i="4" s="1"/>
  <c r="C37" i="16" s="1"/>
  <c r="K37" i="4"/>
  <c r="I36" i="11"/>
  <c r="D37" i="11" s="1"/>
  <c r="H36" i="11"/>
  <c r="L36" i="11" s="1"/>
  <c r="J36" i="11"/>
  <c r="F37" i="11" s="1"/>
  <c r="G37" i="11" s="1"/>
  <c r="J37" i="19"/>
  <c r="F38" i="19" s="1"/>
  <c r="G38" i="19" s="1"/>
  <c r="H37" i="19"/>
  <c r="L37" i="19" s="1"/>
  <c r="I37" i="19"/>
  <c r="D38" i="19" s="1"/>
  <c r="H37" i="18"/>
  <c r="L37" i="18" s="1"/>
  <c r="I37" i="18"/>
  <c r="D38" i="18" s="1"/>
  <c r="J37" i="18"/>
  <c r="F38" i="18" s="1"/>
  <c r="G38" i="18" s="1"/>
  <c r="J36" i="6"/>
  <c r="F37" i="6" s="1"/>
  <c r="G37" i="6" s="1"/>
  <c r="I36" i="6"/>
  <c r="D37" i="6" s="1"/>
  <c r="H36" i="6"/>
  <c r="L36" i="6" s="1"/>
  <c r="I37" i="22"/>
  <c r="D38" i="22" s="1"/>
  <c r="J37" i="22"/>
  <c r="F38" i="22" s="1"/>
  <c r="G38" i="22" s="1"/>
  <c r="H37" i="22"/>
  <c r="L37" i="22" s="1"/>
  <c r="I37" i="20"/>
  <c r="D38" i="20" s="1"/>
  <c r="J37" i="20"/>
  <c r="F38" i="20" s="1"/>
  <c r="G38" i="20" s="1"/>
  <c r="H37" i="20"/>
  <c r="L37" i="20" s="1"/>
  <c r="L39" i="3"/>
  <c r="O40" i="3"/>
  <c r="P40" i="3" s="1"/>
  <c r="B40" i="16" s="1"/>
  <c r="J38" i="27"/>
  <c r="K38" i="27"/>
  <c r="I38" i="27"/>
  <c r="M38" i="27"/>
  <c r="E39" i="27"/>
  <c r="G39" i="27"/>
  <c r="H39" i="27" s="1"/>
  <c r="K53" i="23"/>
  <c r="L52" i="23"/>
  <c r="K40" i="3"/>
  <c r="J40" i="3" s="1"/>
  <c r="H39" i="28" l="1"/>
  <c r="L39" i="28" s="1"/>
  <c r="J39" i="28"/>
  <c r="F40" i="28" s="1"/>
  <c r="G40" i="28" s="1"/>
  <c r="I39" i="28"/>
  <c r="D40" i="28" s="1"/>
  <c r="K37" i="11"/>
  <c r="O37" i="11"/>
  <c r="P37" i="11" s="1"/>
  <c r="P37" i="16" s="1"/>
  <c r="K37" i="14"/>
  <c r="O37" i="14"/>
  <c r="P37" i="14" s="1"/>
  <c r="M37" i="16" s="1"/>
  <c r="K38" i="25"/>
  <c r="O38" i="25"/>
  <c r="P38" i="25" s="1"/>
  <c r="K38" i="16" s="1"/>
  <c r="O37" i="10"/>
  <c r="P37" i="10" s="1"/>
  <c r="D37" i="16" s="1"/>
  <c r="K37" i="10"/>
  <c r="K38" i="22"/>
  <c r="O38" i="22"/>
  <c r="P38" i="22" s="1"/>
  <c r="U38" i="16" s="1"/>
  <c r="K37" i="6"/>
  <c r="O37" i="6"/>
  <c r="P37" i="6" s="1"/>
  <c r="W37" i="16" s="1"/>
  <c r="O37" i="7"/>
  <c r="P37" i="7" s="1"/>
  <c r="I37" i="16" s="1"/>
  <c r="K37" i="7"/>
  <c r="K37" i="8"/>
  <c r="O37" i="8"/>
  <c r="P37" i="8" s="1"/>
  <c r="X37" i="16" s="1"/>
  <c r="O37" i="5"/>
  <c r="P37" i="5" s="1"/>
  <c r="R37" i="16" s="1"/>
  <c r="K37" i="5"/>
  <c r="O38" i="20"/>
  <c r="P38" i="20" s="1"/>
  <c r="T38" i="16" s="1"/>
  <c r="K38" i="20"/>
  <c r="K38" i="18"/>
  <c r="O38" i="18"/>
  <c r="P38" i="18" s="1"/>
  <c r="G38" i="16" s="1"/>
  <c r="K37" i="9"/>
  <c r="O37" i="9"/>
  <c r="P37" i="9" s="1"/>
  <c r="L37" i="16" s="1"/>
  <c r="K38" i="26"/>
  <c r="O38" i="26"/>
  <c r="P38" i="26" s="1"/>
  <c r="V38" i="16" s="1"/>
  <c r="K37" i="12"/>
  <c r="O37" i="12"/>
  <c r="P37" i="12" s="1"/>
  <c r="Q37" i="16" s="1"/>
  <c r="O38" i="21"/>
  <c r="P38" i="21" s="1"/>
  <c r="H38" i="16" s="1"/>
  <c r="K38" i="21"/>
  <c r="O38" i="19"/>
  <c r="P38" i="19" s="1"/>
  <c r="S38" i="16" s="1"/>
  <c r="K38" i="19"/>
  <c r="I37" i="4"/>
  <c r="D38" i="4" s="1"/>
  <c r="H37" i="4"/>
  <c r="J37" i="4"/>
  <c r="F38" i="4" s="1"/>
  <c r="G38" i="4" s="1"/>
  <c r="K38" i="4" s="1"/>
  <c r="K37" i="15"/>
  <c r="O37" i="15"/>
  <c r="P37" i="15" s="1"/>
  <c r="N37" i="16" s="1"/>
  <c r="K37" i="13"/>
  <c r="O37" i="13"/>
  <c r="P37" i="13" s="1"/>
  <c r="F37" i="16" s="1"/>
  <c r="O38" i="24"/>
  <c r="P38" i="24" s="1"/>
  <c r="J38" i="16" s="1"/>
  <c r="K38" i="24"/>
  <c r="L39" i="27"/>
  <c r="P39" i="27"/>
  <c r="Q39" i="27" s="1"/>
  <c r="I53" i="23"/>
  <c r="D54" i="23" s="1"/>
  <c r="H53" i="23"/>
  <c r="J53" i="23"/>
  <c r="F54" i="23" s="1"/>
  <c r="G54" i="23" s="1"/>
  <c r="H40" i="3"/>
  <c r="I40" i="3"/>
  <c r="D41" i="3" s="1"/>
  <c r="F41" i="3"/>
  <c r="G41" i="3" s="1"/>
  <c r="K40" i="28" l="1"/>
  <c r="O40" i="28"/>
  <c r="P40" i="28" s="1"/>
  <c r="K54" i="23"/>
  <c r="O54" i="23"/>
  <c r="P54" i="23" s="1"/>
  <c r="O54" i="16" s="1"/>
  <c r="H37" i="15"/>
  <c r="L37" i="15" s="1"/>
  <c r="I37" i="15"/>
  <c r="D38" i="15" s="1"/>
  <c r="J37" i="15"/>
  <c r="F38" i="15" s="1"/>
  <c r="G38" i="15" s="1"/>
  <c r="I38" i="20"/>
  <c r="D39" i="20" s="1"/>
  <c r="H38" i="20"/>
  <c r="L38" i="20" s="1"/>
  <c r="J38" i="20"/>
  <c r="F39" i="20" s="1"/>
  <c r="G39" i="20" s="1"/>
  <c r="J38" i="4"/>
  <c r="F39" i="4" s="1"/>
  <c r="G39" i="4" s="1"/>
  <c r="I38" i="4"/>
  <c r="D39" i="4" s="1"/>
  <c r="H38" i="4"/>
  <c r="L38" i="4" s="1"/>
  <c r="I37" i="12"/>
  <c r="D38" i="12" s="1"/>
  <c r="J37" i="12"/>
  <c r="F38" i="12" s="1"/>
  <c r="G38" i="12" s="1"/>
  <c r="H37" i="12"/>
  <c r="L37" i="12" s="1"/>
  <c r="H37" i="9"/>
  <c r="L37" i="9" s="1"/>
  <c r="J37" i="9"/>
  <c r="F38" i="9" s="1"/>
  <c r="G38" i="9" s="1"/>
  <c r="I37" i="9"/>
  <c r="D38" i="9" s="1"/>
  <c r="H37" i="8"/>
  <c r="L37" i="8" s="1"/>
  <c r="I37" i="8"/>
  <c r="D38" i="8" s="1"/>
  <c r="J37" i="8"/>
  <c r="F38" i="8" s="1"/>
  <c r="G38" i="8" s="1"/>
  <c r="J37" i="6"/>
  <c r="F38" i="6" s="1"/>
  <c r="G38" i="6" s="1"/>
  <c r="I37" i="6"/>
  <c r="D38" i="6" s="1"/>
  <c r="H37" i="6"/>
  <c r="L37" i="6" s="1"/>
  <c r="J37" i="14"/>
  <c r="F38" i="14" s="1"/>
  <c r="G38" i="14" s="1"/>
  <c r="I37" i="14"/>
  <c r="D38" i="14" s="1"/>
  <c r="H37" i="14"/>
  <c r="L37" i="14" s="1"/>
  <c r="I37" i="10"/>
  <c r="D38" i="10" s="1"/>
  <c r="H37" i="10"/>
  <c r="L37" i="10" s="1"/>
  <c r="J37" i="10"/>
  <c r="F38" i="10" s="1"/>
  <c r="G38" i="10" s="1"/>
  <c r="H37" i="13"/>
  <c r="L37" i="13" s="1"/>
  <c r="J37" i="13"/>
  <c r="F38" i="13" s="1"/>
  <c r="G38" i="13" s="1"/>
  <c r="I37" i="13"/>
  <c r="D38" i="13" s="1"/>
  <c r="O38" i="4"/>
  <c r="P38" i="4" s="1"/>
  <c r="C38" i="16" s="1"/>
  <c r="L37" i="4"/>
  <c r="J38" i="21"/>
  <c r="F39" i="21" s="1"/>
  <c r="G39" i="21" s="1"/>
  <c r="I38" i="21"/>
  <c r="D39" i="21" s="1"/>
  <c r="H38" i="21"/>
  <c r="L38" i="21" s="1"/>
  <c r="H37" i="5"/>
  <c r="L37" i="5" s="1"/>
  <c r="I37" i="5"/>
  <c r="D38" i="5" s="1"/>
  <c r="J37" i="5"/>
  <c r="F38" i="5" s="1"/>
  <c r="G38" i="5" s="1"/>
  <c r="I37" i="7"/>
  <c r="D38" i="7" s="1"/>
  <c r="H37" i="7"/>
  <c r="L37" i="7" s="1"/>
  <c r="J37" i="7"/>
  <c r="F38" i="7" s="1"/>
  <c r="G38" i="7" s="1"/>
  <c r="I38" i="19"/>
  <c r="D39" i="19" s="1"/>
  <c r="H38" i="19"/>
  <c r="L38" i="19" s="1"/>
  <c r="J38" i="19"/>
  <c r="F39" i="19" s="1"/>
  <c r="G39" i="19" s="1"/>
  <c r="I38" i="24"/>
  <c r="D39" i="24" s="1"/>
  <c r="J38" i="24"/>
  <c r="F39" i="24" s="1"/>
  <c r="G39" i="24" s="1"/>
  <c r="H38" i="24"/>
  <c r="L38" i="24" s="1"/>
  <c r="H38" i="26"/>
  <c r="L38" i="26" s="1"/>
  <c r="I38" i="26"/>
  <c r="D39" i="26" s="1"/>
  <c r="J38" i="26"/>
  <c r="F39" i="26" s="1"/>
  <c r="G39" i="26" s="1"/>
  <c r="H38" i="18"/>
  <c r="L38" i="18" s="1"/>
  <c r="J38" i="18"/>
  <c r="F39" i="18" s="1"/>
  <c r="G39" i="18" s="1"/>
  <c r="I38" i="18"/>
  <c r="D39" i="18" s="1"/>
  <c r="I38" i="22"/>
  <c r="D39" i="22" s="1"/>
  <c r="J38" i="22"/>
  <c r="F39" i="22" s="1"/>
  <c r="G39" i="22" s="1"/>
  <c r="H38" i="22"/>
  <c r="L38" i="22" s="1"/>
  <c r="I38" i="25"/>
  <c r="D39" i="25" s="1"/>
  <c r="H38" i="25"/>
  <c r="L38" i="25" s="1"/>
  <c r="J38" i="25"/>
  <c r="F39" i="25" s="1"/>
  <c r="G39" i="25" s="1"/>
  <c r="I37" i="11"/>
  <c r="D38" i="11" s="1"/>
  <c r="H37" i="11"/>
  <c r="L37" i="11" s="1"/>
  <c r="J37" i="11"/>
  <c r="F38" i="11" s="1"/>
  <c r="G38" i="11" s="1"/>
  <c r="L40" i="3"/>
  <c r="O41" i="3"/>
  <c r="P41" i="3" s="1"/>
  <c r="B41" i="16" s="1"/>
  <c r="K39" i="27"/>
  <c r="J39" i="27"/>
  <c r="E40" i="27" s="1"/>
  <c r="I39" i="27"/>
  <c r="M39" i="27" s="1"/>
  <c r="G40" i="27"/>
  <c r="H40" i="27" s="1"/>
  <c r="H54" i="23"/>
  <c r="J54" i="23"/>
  <c r="F55" i="23" s="1"/>
  <c r="G55" i="23" s="1"/>
  <c r="O55" i="23" s="1"/>
  <c r="P55" i="23" s="1"/>
  <c r="O55" i="16" s="1"/>
  <c r="I54" i="23"/>
  <c r="D55" i="23" s="1"/>
  <c r="L53" i="23"/>
  <c r="K41" i="3"/>
  <c r="J41" i="3" s="1"/>
  <c r="F42" i="3" s="1"/>
  <c r="G42" i="3" s="1"/>
  <c r="I40" i="28" l="1"/>
  <c r="D41" i="28" s="1"/>
  <c r="H40" i="28"/>
  <c r="L40" i="28" s="1"/>
  <c r="J40" i="28"/>
  <c r="F41" i="28" s="1"/>
  <c r="G41" i="28" s="1"/>
  <c r="O38" i="11"/>
  <c r="P38" i="11" s="1"/>
  <c r="P38" i="16" s="1"/>
  <c r="K38" i="11"/>
  <c r="O39" i="26"/>
  <c r="P39" i="26" s="1"/>
  <c r="V39" i="16" s="1"/>
  <c r="K39" i="26"/>
  <c r="K38" i="5"/>
  <c r="O38" i="5"/>
  <c r="P38" i="5" s="1"/>
  <c r="R38" i="16" s="1"/>
  <c r="K38" i="14"/>
  <c r="O38" i="14"/>
  <c r="P38" i="14" s="1"/>
  <c r="M38" i="16" s="1"/>
  <c r="K38" i="9"/>
  <c r="O38" i="9"/>
  <c r="P38" i="9" s="1"/>
  <c r="L38" i="16" s="1"/>
  <c r="O39" i="20"/>
  <c r="P39" i="20" s="1"/>
  <c r="T39" i="16" s="1"/>
  <c r="K39" i="20"/>
  <c r="K38" i="7"/>
  <c r="O38" i="7"/>
  <c r="P38" i="7" s="1"/>
  <c r="I38" i="16" s="1"/>
  <c r="O39" i="21"/>
  <c r="P39" i="21" s="1"/>
  <c r="H39" i="16" s="1"/>
  <c r="K39" i="21"/>
  <c r="O38" i="13"/>
  <c r="P38" i="13" s="1"/>
  <c r="F38" i="16" s="1"/>
  <c r="K38" i="13"/>
  <c r="K39" i="24"/>
  <c r="O39" i="24"/>
  <c r="P39" i="24" s="1"/>
  <c r="J39" i="16" s="1"/>
  <c r="O38" i="8"/>
  <c r="P38" i="8" s="1"/>
  <c r="X38" i="16" s="1"/>
  <c r="K38" i="8"/>
  <c r="O39" i="18"/>
  <c r="P39" i="18" s="1"/>
  <c r="G39" i="16" s="1"/>
  <c r="K39" i="18"/>
  <c r="K39" i="19"/>
  <c r="O39" i="19"/>
  <c r="P39" i="19" s="1"/>
  <c r="S39" i="16" s="1"/>
  <c r="O39" i="25"/>
  <c r="P39" i="25" s="1"/>
  <c r="K39" i="16" s="1"/>
  <c r="K39" i="25"/>
  <c r="K39" i="22"/>
  <c r="O39" i="22"/>
  <c r="P39" i="22" s="1"/>
  <c r="U39" i="16" s="1"/>
  <c r="O38" i="10"/>
  <c r="P38" i="10" s="1"/>
  <c r="D38" i="16" s="1"/>
  <c r="K38" i="10"/>
  <c r="O38" i="6"/>
  <c r="P38" i="6" s="1"/>
  <c r="W38" i="16" s="1"/>
  <c r="K38" i="6"/>
  <c r="K38" i="12"/>
  <c r="O38" i="12"/>
  <c r="P38" i="12" s="1"/>
  <c r="Q38" i="16" s="1"/>
  <c r="K39" i="4"/>
  <c r="O39" i="4"/>
  <c r="P39" i="4" s="1"/>
  <c r="C39" i="16" s="1"/>
  <c r="O38" i="15"/>
  <c r="P38" i="15" s="1"/>
  <c r="N38" i="16" s="1"/>
  <c r="K38" i="15"/>
  <c r="L40" i="27"/>
  <c r="P40" i="27"/>
  <c r="Q40" i="27" s="1"/>
  <c r="K55" i="23"/>
  <c r="J55" i="23" s="1"/>
  <c r="F56" i="23" s="1"/>
  <c r="G56" i="23" s="1"/>
  <c r="L54" i="23"/>
  <c r="I41" i="3"/>
  <c r="D42" i="3" s="1"/>
  <c r="K42" i="3" s="1"/>
  <c r="H41" i="3"/>
  <c r="K41" i="28" l="1"/>
  <c r="O41" i="28"/>
  <c r="P41" i="28" s="1"/>
  <c r="J38" i="15"/>
  <c r="F39" i="15" s="1"/>
  <c r="G39" i="15" s="1"/>
  <c r="I38" i="15"/>
  <c r="D39" i="15" s="1"/>
  <c r="H38" i="15"/>
  <c r="L38" i="15" s="1"/>
  <c r="J38" i="10"/>
  <c r="F39" i="10" s="1"/>
  <c r="G39" i="10" s="1"/>
  <c r="I38" i="10"/>
  <c r="D39" i="10" s="1"/>
  <c r="H38" i="10"/>
  <c r="L38" i="10" s="1"/>
  <c r="H39" i="25"/>
  <c r="L39" i="25" s="1"/>
  <c r="J39" i="25"/>
  <c r="F40" i="25" s="1"/>
  <c r="G40" i="25" s="1"/>
  <c r="I39" i="25"/>
  <c r="D40" i="25" s="1"/>
  <c r="I39" i="18"/>
  <c r="D40" i="18" s="1"/>
  <c r="H39" i="18"/>
  <c r="L39" i="18" s="1"/>
  <c r="J39" i="18"/>
  <c r="F40" i="18" s="1"/>
  <c r="G40" i="18" s="1"/>
  <c r="J39" i="21"/>
  <c r="F40" i="21" s="1"/>
  <c r="G40" i="21" s="1"/>
  <c r="H39" i="21"/>
  <c r="L39" i="21" s="1"/>
  <c r="I39" i="21"/>
  <c r="D40" i="21" s="1"/>
  <c r="H39" i="20"/>
  <c r="L39" i="20" s="1"/>
  <c r="J39" i="20"/>
  <c r="F40" i="20" s="1"/>
  <c r="G40" i="20" s="1"/>
  <c r="I39" i="20"/>
  <c r="D40" i="20" s="1"/>
  <c r="J39" i="26"/>
  <c r="F40" i="26" s="1"/>
  <c r="G40" i="26" s="1"/>
  <c r="I39" i="26"/>
  <c r="D40" i="26" s="1"/>
  <c r="H39" i="26"/>
  <c r="L39" i="26" s="1"/>
  <c r="I38" i="12"/>
  <c r="D39" i="12" s="1"/>
  <c r="H38" i="12"/>
  <c r="L38" i="12" s="1"/>
  <c r="J38" i="12"/>
  <c r="F39" i="12" s="1"/>
  <c r="G39" i="12" s="1"/>
  <c r="J39" i="24"/>
  <c r="F40" i="24" s="1"/>
  <c r="G40" i="24" s="1"/>
  <c r="H39" i="24"/>
  <c r="L39" i="24" s="1"/>
  <c r="I39" i="24"/>
  <c r="D40" i="24" s="1"/>
  <c r="J38" i="14"/>
  <c r="F39" i="14" s="1"/>
  <c r="G39" i="14" s="1"/>
  <c r="H38" i="14"/>
  <c r="L38" i="14" s="1"/>
  <c r="I38" i="14"/>
  <c r="D39" i="14" s="1"/>
  <c r="H55" i="23"/>
  <c r="O56" i="23" s="1"/>
  <c r="P56" i="23" s="1"/>
  <c r="O56" i="16" s="1"/>
  <c r="H38" i="6"/>
  <c r="L38" i="6" s="1"/>
  <c r="I38" i="6"/>
  <c r="D39" i="6" s="1"/>
  <c r="J38" i="6"/>
  <c r="F39" i="6" s="1"/>
  <c r="G39" i="6" s="1"/>
  <c r="I38" i="8"/>
  <c r="D39" i="8" s="1"/>
  <c r="H38" i="8"/>
  <c r="L38" i="8" s="1"/>
  <c r="J38" i="8"/>
  <c r="F39" i="8" s="1"/>
  <c r="G39" i="8" s="1"/>
  <c r="H38" i="13"/>
  <c r="L38" i="13" s="1"/>
  <c r="I38" i="13"/>
  <c r="D39" i="13" s="1"/>
  <c r="J38" i="13"/>
  <c r="F39" i="13" s="1"/>
  <c r="G39" i="13" s="1"/>
  <c r="H38" i="11"/>
  <c r="L38" i="11" s="1"/>
  <c r="I38" i="11"/>
  <c r="D39" i="11" s="1"/>
  <c r="J38" i="11"/>
  <c r="F39" i="11" s="1"/>
  <c r="G39" i="11" s="1"/>
  <c r="I55" i="23"/>
  <c r="D56" i="23" s="1"/>
  <c r="K56" i="23" s="1"/>
  <c r="J39" i="4"/>
  <c r="F40" i="4" s="1"/>
  <c r="G40" i="4" s="1"/>
  <c r="H39" i="4"/>
  <c r="L39" i="4" s="1"/>
  <c r="I39" i="4"/>
  <c r="D40" i="4" s="1"/>
  <c r="J39" i="22"/>
  <c r="F40" i="22" s="1"/>
  <c r="G40" i="22" s="1"/>
  <c r="I39" i="22"/>
  <c r="D40" i="22" s="1"/>
  <c r="H39" i="22"/>
  <c r="L39" i="22" s="1"/>
  <c r="I39" i="19"/>
  <c r="D40" i="19" s="1"/>
  <c r="J39" i="19"/>
  <c r="F40" i="19" s="1"/>
  <c r="G40" i="19" s="1"/>
  <c r="H39" i="19"/>
  <c r="L39" i="19" s="1"/>
  <c r="H38" i="7"/>
  <c r="L38" i="7" s="1"/>
  <c r="J38" i="7"/>
  <c r="F39" i="7" s="1"/>
  <c r="G39" i="7" s="1"/>
  <c r="I38" i="7"/>
  <c r="D39" i="7" s="1"/>
  <c r="H38" i="9"/>
  <c r="L38" i="9" s="1"/>
  <c r="I38" i="9"/>
  <c r="D39" i="9" s="1"/>
  <c r="J38" i="9"/>
  <c r="F39" i="9" s="1"/>
  <c r="G39" i="9" s="1"/>
  <c r="J38" i="5"/>
  <c r="F39" i="5" s="1"/>
  <c r="G39" i="5" s="1"/>
  <c r="I38" i="5"/>
  <c r="D39" i="5" s="1"/>
  <c r="H38" i="5"/>
  <c r="L38" i="5" s="1"/>
  <c r="L41" i="3"/>
  <c r="O42" i="3"/>
  <c r="P42" i="3" s="1"/>
  <c r="B42" i="16" s="1"/>
  <c r="I40" i="27"/>
  <c r="J40" i="27"/>
  <c r="E41" i="27" s="1"/>
  <c r="K40" i="27"/>
  <c r="G41" i="27"/>
  <c r="H41" i="27" s="1"/>
  <c r="M40" i="27"/>
  <c r="L55" i="23"/>
  <c r="I42" i="3"/>
  <c r="D43" i="3" s="1"/>
  <c r="J42" i="3"/>
  <c r="F43" i="3" s="1"/>
  <c r="G43" i="3" s="1"/>
  <c r="H42" i="3"/>
  <c r="J41" i="28" l="1"/>
  <c r="F42" i="28" s="1"/>
  <c r="G42" i="28" s="1"/>
  <c r="I41" i="28"/>
  <c r="D42" i="28" s="1"/>
  <c r="H41" i="28"/>
  <c r="L41" i="28" s="1"/>
  <c r="I56" i="23"/>
  <c r="D57" i="23" s="1"/>
  <c r="H56" i="23"/>
  <c r="J56" i="23"/>
  <c r="F57" i="23" s="1"/>
  <c r="G57" i="23" s="1"/>
  <c r="O57" i="23" s="1"/>
  <c r="P57" i="23" s="1"/>
  <c r="O57" i="16" s="1"/>
  <c r="K39" i="6"/>
  <c r="O39" i="6"/>
  <c r="P39" i="6" s="1"/>
  <c r="W39" i="16" s="1"/>
  <c r="O40" i="18"/>
  <c r="P40" i="18" s="1"/>
  <c r="G40" i="16" s="1"/>
  <c r="K40" i="18"/>
  <c r="K40" i="25"/>
  <c r="O40" i="25"/>
  <c r="P40" i="25" s="1"/>
  <c r="K40" i="16" s="1"/>
  <c r="K39" i="10"/>
  <c r="O39" i="10"/>
  <c r="P39" i="10" s="1"/>
  <c r="D39" i="16" s="1"/>
  <c r="K40" i="4"/>
  <c r="O40" i="4"/>
  <c r="P40" i="4" s="1"/>
  <c r="C40" i="16" s="1"/>
  <c r="O39" i="8"/>
  <c r="P39" i="8" s="1"/>
  <c r="X39" i="16" s="1"/>
  <c r="K39" i="8"/>
  <c r="K40" i="24"/>
  <c r="O40" i="24"/>
  <c r="P40" i="24" s="1"/>
  <c r="J40" i="16" s="1"/>
  <c r="O40" i="26"/>
  <c r="P40" i="26" s="1"/>
  <c r="V40" i="16" s="1"/>
  <c r="K40" i="26"/>
  <c r="O39" i="5"/>
  <c r="P39" i="5" s="1"/>
  <c r="R39" i="16" s="1"/>
  <c r="K39" i="5"/>
  <c r="O40" i="19"/>
  <c r="P40" i="19" s="1"/>
  <c r="S40" i="16" s="1"/>
  <c r="K40" i="19"/>
  <c r="O40" i="22"/>
  <c r="P40" i="22" s="1"/>
  <c r="U40" i="16" s="1"/>
  <c r="K40" i="22"/>
  <c r="K39" i="13"/>
  <c r="O39" i="13"/>
  <c r="P39" i="13" s="1"/>
  <c r="F39" i="16" s="1"/>
  <c r="K39" i="14"/>
  <c r="O39" i="14"/>
  <c r="P39" i="14" s="1"/>
  <c r="M39" i="16" s="1"/>
  <c r="O39" i="12"/>
  <c r="P39" i="12" s="1"/>
  <c r="Q39" i="16" s="1"/>
  <c r="K39" i="12"/>
  <c r="O39" i="9"/>
  <c r="P39" i="9" s="1"/>
  <c r="L39" i="16" s="1"/>
  <c r="K39" i="9"/>
  <c r="O39" i="7"/>
  <c r="P39" i="7" s="1"/>
  <c r="I39" i="16" s="1"/>
  <c r="K39" i="7"/>
  <c r="K39" i="11"/>
  <c r="O39" i="11"/>
  <c r="P39" i="11" s="1"/>
  <c r="P39" i="16" s="1"/>
  <c r="K40" i="20"/>
  <c r="O40" i="20"/>
  <c r="P40" i="20" s="1"/>
  <c r="T40" i="16" s="1"/>
  <c r="O40" i="21"/>
  <c r="P40" i="21" s="1"/>
  <c r="H40" i="16" s="1"/>
  <c r="K40" i="21"/>
  <c r="O39" i="15"/>
  <c r="P39" i="15" s="1"/>
  <c r="N39" i="16" s="1"/>
  <c r="K39" i="15"/>
  <c r="L42" i="3"/>
  <c r="O43" i="3"/>
  <c r="P43" i="3" s="1"/>
  <c r="B43" i="16" s="1"/>
  <c r="P41" i="27"/>
  <c r="Q41" i="27" s="1"/>
  <c r="L41" i="27"/>
  <c r="K57" i="23"/>
  <c r="L56" i="23"/>
  <c r="K43" i="3"/>
  <c r="I43" i="3" s="1"/>
  <c r="D44" i="3" s="1"/>
  <c r="O42" i="28" l="1"/>
  <c r="P42" i="28" s="1"/>
  <c r="K42" i="28"/>
  <c r="I39" i="11"/>
  <c r="D40" i="11" s="1"/>
  <c r="H39" i="11"/>
  <c r="L39" i="11" s="1"/>
  <c r="J39" i="11"/>
  <c r="F40" i="11" s="1"/>
  <c r="G40" i="11" s="1"/>
  <c r="I39" i="14"/>
  <c r="D40" i="14" s="1"/>
  <c r="J39" i="14"/>
  <c r="F40" i="14" s="1"/>
  <c r="G40" i="14" s="1"/>
  <c r="H39" i="14"/>
  <c r="L39" i="14" s="1"/>
  <c r="H40" i="24"/>
  <c r="L40" i="24" s="1"/>
  <c r="I40" i="24"/>
  <c r="D41" i="24" s="1"/>
  <c r="J40" i="24"/>
  <c r="F41" i="24" s="1"/>
  <c r="G41" i="24" s="1"/>
  <c r="J40" i="4"/>
  <c r="F41" i="4" s="1"/>
  <c r="G41" i="4" s="1"/>
  <c r="H40" i="4"/>
  <c r="L40" i="4" s="1"/>
  <c r="I40" i="4"/>
  <c r="D41" i="4" s="1"/>
  <c r="J40" i="25"/>
  <c r="F41" i="25" s="1"/>
  <c r="G41" i="25" s="1"/>
  <c r="I40" i="25"/>
  <c r="D41" i="25" s="1"/>
  <c r="H40" i="25"/>
  <c r="L40" i="25" s="1"/>
  <c r="I39" i="6"/>
  <c r="D40" i="6" s="1"/>
  <c r="J39" i="6"/>
  <c r="F40" i="6" s="1"/>
  <c r="G40" i="6" s="1"/>
  <c r="H39" i="6"/>
  <c r="L39" i="6" s="1"/>
  <c r="J39" i="15"/>
  <c r="F40" i="15" s="1"/>
  <c r="G40" i="15" s="1"/>
  <c r="I39" i="15"/>
  <c r="D40" i="15" s="1"/>
  <c r="H39" i="15"/>
  <c r="L39" i="15" s="1"/>
  <c r="J39" i="7"/>
  <c r="F40" i="7" s="1"/>
  <c r="G40" i="7" s="1"/>
  <c r="I39" i="7"/>
  <c r="D40" i="7" s="1"/>
  <c r="H39" i="7"/>
  <c r="L39" i="7" s="1"/>
  <c r="H39" i="12"/>
  <c r="L39" i="12" s="1"/>
  <c r="J39" i="12"/>
  <c r="F40" i="12" s="1"/>
  <c r="G40" i="12" s="1"/>
  <c r="I39" i="12"/>
  <c r="D40" i="12" s="1"/>
  <c r="J40" i="19"/>
  <c r="F41" i="19" s="1"/>
  <c r="G41" i="19" s="1"/>
  <c r="I40" i="19"/>
  <c r="D41" i="19" s="1"/>
  <c r="H40" i="19"/>
  <c r="L40" i="19" s="1"/>
  <c r="J40" i="26"/>
  <c r="F41" i="26" s="1"/>
  <c r="G41" i="26" s="1"/>
  <c r="H40" i="26"/>
  <c r="L40" i="26" s="1"/>
  <c r="I40" i="26"/>
  <c r="D41" i="26" s="1"/>
  <c r="H39" i="8"/>
  <c r="L39" i="8" s="1"/>
  <c r="I39" i="8"/>
  <c r="D40" i="8" s="1"/>
  <c r="J39" i="8"/>
  <c r="F40" i="8" s="1"/>
  <c r="G40" i="8" s="1"/>
  <c r="J40" i="18"/>
  <c r="F41" i="18" s="1"/>
  <c r="G41" i="18" s="1"/>
  <c r="I40" i="18"/>
  <c r="D41" i="18" s="1"/>
  <c r="H40" i="18"/>
  <c r="L40" i="18" s="1"/>
  <c r="J40" i="20"/>
  <c r="F41" i="20" s="1"/>
  <c r="G41" i="20" s="1"/>
  <c r="I40" i="20"/>
  <c r="D41" i="20" s="1"/>
  <c r="H40" i="20"/>
  <c r="L40" i="20" s="1"/>
  <c r="J39" i="13"/>
  <c r="F40" i="13" s="1"/>
  <c r="G40" i="13" s="1"/>
  <c r="I39" i="13"/>
  <c r="D40" i="13" s="1"/>
  <c r="H39" i="13"/>
  <c r="L39" i="13" s="1"/>
  <c r="J39" i="10"/>
  <c r="F40" i="10" s="1"/>
  <c r="G40" i="10" s="1"/>
  <c r="I39" i="10"/>
  <c r="D40" i="10" s="1"/>
  <c r="H39" i="10"/>
  <c r="L39" i="10" s="1"/>
  <c r="J40" i="21"/>
  <c r="F41" i="21" s="1"/>
  <c r="G41" i="21" s="1"/>
  <c r="I40" i="21"/>
  <c r="D41" i="21" s="1"/>
  <c r="H40" i="21"/>
  <c r="L40" i="21" s="1"/>
  <c r="I39" i="9"/>
  <c r="D40" i="9" s="1"/>
  <c r="J39" i="9"/>
  <c r="F40" i="9" s="1"/>
  <c r="G40" i="9" s="1"/>
  <c r="H39" i="9"/>
  <c r="L39" i="9" s="1"/>
  <c r="H40" i="22"/>
  <c r="L40" i="22" s="1"/>
  <c r="J40" i="22"/>
  <c r="F41" i="22" s="1"/>
  <c r="G41" i="22" s="1"/>
  <c r="I40" i="22"/>
  <c r="D41" i="22" s="1"/>
  <c r="H39" i="5"/>
  <c r="L39" i="5" s="1"/>
  <c r="I39" i="5"/>
  <c r="D40" i="5" s="1"/>
  <c r="J39" i="5"/>
  <c r="F40" i="5" s="1"/>
  <c r="G40" i="5" s="1"/>
  <c r="I41" i="27"/>
  <c r="J41" i="27"/>
  <c r="E42" i="27" s="1"/>
  <c r="K41" i="27"/>
  <c r="G42" i="27" s="1"/>
  <c r="H42" i="27" s="1"/>
  <c r="M41" i="27"/>
  <c r="I57" i="23"/>
  <c r="D58" i="23" s="1"/>
  <c r="H57" i="23"/>
  <c r="J57" i="23"/>
  <c r="F58" i="23" s="1"/>
  <c r="G58" i="23" s="1"/>
  <c r="H43" i="3"/>
  <c r="J43" i="3"/>
  <c r="F44" i="3" s="1"/>
  <c r="I42" i="28" l="1"/>
  <c r="D43" i="28" s="1"/>
  <c r="H42" i="28"/>
  <c r="L42" i="28" s="1"/>
  <c r="J42" i="28"/>
  <c r="F43" i="28" s="1"/>
  <c r="G43" i="28" s="1"/>
  <c r="O40" i="5"/>
  <c r="P40" i="5" s="1"/>
  <c r="R40" i="16" s="1"/>
  <c r="K40" i="5"/>
  <c r="O41" i="22"/>
  <c r="P41" i="22" s="1"/>
  <c r="U41" i="16" s="1"/>
  <c r="K41" i="22"/>
  <c r="K41" i="20"/>
  <c r="O41" i="20"/>
  <c r="P41" i="20" s="1"/>
  <c r="T41" i="16" s="1"/>
  <c r="O40" i="8"/>
  <c r="P40" i="8" s="1"/>
  <c r="X40" i="16" s="1"/>
  <c r="K40" i="8"/>
  <c r="K41" i="19"/>
  <c r="O41" i="19"/>
  <c r="P41" i="19" s="1"/>
  <c r="S41" i="16" s="1"/>
  <c r="K58" i="23"/>
  <c r="O58" i="23"/>
  <c r="P58" i="23" s="1"/>
  <c r="O58" i="16" s="1"/>
  <c r="O40" i="13"/>
  <c r="P40" i="13" s="1"/>
  <c r="F40" i="16" s="1"/>
  <c r="K40" i="13"/>
  <c r="O41" i="26"/>
  <c r="P41" i="26" s="1"/>
  <c r="V41" i="16" s="1"/>
  <c r="K41" i="26"/>
  <c r="K40" i="15"/>
  <c r="O40" i="15"/>
  <c r="P40" i="15" s="1"/>
  <c r="N40" i="16" s="1"/>
  <c r="O40" i="11"/>
  <c r="P40" i="11" s="1"/>
  <c r="P40" i="16" s="1"/>
  <c r="K40" i="11"/>
  <c r="O40" i="10"/>
  <c r="P40" i="10" s="1"/>
  <c r="D40" i="16" s="1"/>
  <c r="K40" i="10"/>
  <c r="K40" i="12"/>
  <c r="O40" i="12"/>
  <c r="P40" i="12" s="1"/>
  <c r="Q40" i="16" s="1"/>
  <c r="K40" i="7"/>
  <c r="O40" i="7"/>
  <c r="P40" i="7" s="1"/>
  <c r="I40" i="16" s="1"/>
  <c r="O41" i="4"/>
  <c r="P41" i="4" s="1"/>
  <c r="C41" i="16" s="1"/>
  <c r="K41" i="4"/>
  <c r="O40" i="9"/>
  <c r="P40" i="9" s="1"/>
  <c r="L40" i="16" s="1"/>
  <c r="K40" i="9"/>
  <c r="K41" i="21"/>
  <c r="O41" i="21"/>
  <c r="P41" i="21" s="1"/>
  <c r="H41" i="16" s="1"/>
  <c r="O41" i="18"/>
  <c r="P41" i="18" s="1"/>
  <c r="G41" i="16" s="1"/>
  <c r="K41" i="18"/>
  <c r="O40" i="6"/>
  <c r="P40" i="6" s="1"/>
  <c r="W40" i="16" s="1"/>
  <c r="K40" i="6"/>
  <c r="O41" i="25"/>
  <c r="P41" i="25" s="1"/>
  <c r="K41" i="16" s="1"/>
  <c r="K41" i="25"/>
  <c r="O41" i="24"/>
  <c r="P41" i="24" s="1"/>
  <c r="J41" i="16" s="1"/>
  <c r="K41" i="24"/>
  <c r="O40" i="14"/>
  <c r="P40" i="14" s="1"/>
  <c r="M40" i="16" s="1"/>
  <c r="K40" i="14"/>
  <c r="L43" i="3"/>
  <c r="L42" i="27"/>
  <c r="P42" i="27"/>
  <c r="Q42" i="27" s="1"/>
  <c r="H58" i="23"/>
  <c r="J58" i="23"/>
  <c r="F59" i="23" s="1"/>
  <c r="G59" i="23" s="1"/>
  <c r="O59" i="23" s="1"/>
  <c r="P59" i="23" s="1"/>
  <c r="O59" i="16" s="1"/>
  <c r="I58" i="23"/>
  <c r="D59" i="23" s="1"/>
  <c r="L57" i="23"/>
  <c r="G44" i="3"/>
  <c r="K44" i="3" s="1"/>
  <c r="K43" i="28" l="1"/>
  <c r="O43" i="28"/>
  <c r="P43" i="28" s="1"/>
  <c r="H41" i="24"/>
  <c r="L41" i="24" s="1"/>
  <c r="J41" i="24"/>
  <c r="F42" i="24" s="1"/>
  <c r="G42" i="24" s="1"/>
  <c r="I41" i="24"/>
  <c r="D42" i="24" s="1"/>
  <c r="J40" i="6"/>
  <c r="F41" i="6" s="1"/>
  <c r="G41" i="6" s="1"/>
  <c r="I40" i="6"/>
  <c r="D41" i="6" s="1"/>
  <c r="H40" i="6"/>
  <c r="L40" i="6" s="1"/>
  <c r="J41" i="4"/>
  <c r="F42" i="4" s="1"/>
  <c r="G42" i="4" s="1"/>
  <c r="H41" i="4"/>
  <c r="L41" i="4" s="1"/>
  <c r="I41" i="4"/>
  <c r="D42" i="4" s="1"/>
  <c r="J40" i="11"/>
  <c r="F41" i="11" s="1"/>
  <c r="G41" i="11" s="1"/>
  <c r="I40" i="11"/>
  <c r="D41" i="11" s="1"/>
  <c r="H40" i="11"/>
  <c r="L40" i="11" s="1"/>
  <c r="H41" i="26"/>
  <c r="L41" i="26" s="1"/>
  <c r="J41" i="26"/>
  <c r="F42" i="26" s="1"/>
  <c r="G42" i="26" s="1"/>
  <c r="I41" i="26"/>
  <c r="D42" i="26" s="1"/>
  <c r="H40" i="8"/>
  <c r="L40" i="8" s="1"/>
  <c r="I40" i="8"/>
  <c r="D41" i="8" s="1"/>
  <c r="J40" i="8"/>
  <c r="F41" i="8" s="1"/>
  <c r="G41" i="8" s="1"/>
  <c r="J41" i="22"/>
  <c r="F42" i="22" s="1"/>
  <c r="G42" i="22" s="1"/>
  <c r="I41" i="22"/>
  <c r="D42" i="22" s="1"/>
  <c r="H41" i="22"/>
  <c r="L41" i="22" s="1"/>
  <c r="H41" i="21"/>
  <c r="L41" i="21" s="1"/>
  <c r="J41" i="21"/>
  <c r="F42" i="21" s="1"/>
  <c r="G42" i="21" s="1"/>
  <c r="I41" i="21"/>
  <c r="D42" i="21" s="1"/>
  <c r="J40" i="12"/>
  <c r="F41" i="12" s="1"/>
  <c r="G41" i="12" s="1"/>
  <c r="I40" i="12"/>
  <c r="D41" i="12" s="1"/>
  <c r="H40" i="12"/>
  <c r="L40" i="12" s="1"/>
  <c r="I40" i="14"/>
  <c r="D41" i="14" s="1"/>
  <c r="J40" i="14"/>
  <c r="F41" i="14" s="1"/>
  <c r="G41" i="14" s="1"/>
  <c r="H40" i="14"/>
  <c r="L40" i="14" s="1"/>
  <c r="H41" i="25"/>
  <c r="L41" i="25" s="1"/>
  <c r="J41" i="25"/>
  <c r="F42" i="25" s="1"/>
  <c r="G42" i="25" s="1"/>
  <c r="I41" i="25"/>
  <c r="D42" i="25" s="1"/>
  <c r="J41" i="18"/>
  <c r="F42" i="18" s="1"/>
  <c r="G42" i="18" s="1"/>
  <c r="H41" i="18"/>
  <c r="L41" i="18" s="1"/>
  <c r="I41" i="18"/>
  <c r="D42" i="18" s="1"/>
  <c r="J40" i="9"/>
  <c r="F41" i="9" s="1"/>
  <c r="G41" i="9" s="1"/>
  <c r="I40" i="9"/>
  <c r="D41" i="9" s="1"/>
  <c r="H40" i="9"/>
  <c r="L40" i="9" s="1"/>
  <c r="I40" i="10"/>
  <c r="D41" i="10" s="1"/>
  <c r="J40" i="10"/>
  <c r="F41" i="10" s="1"/>
  <c r="G41" i="10" s="1"/>
  <c r="H40" i="10"/>
  <c r="L40" i="10" s="1"/>
  <c r="H40" i="13"/>
  <c r="L40" i="13" s="1"/>
  <c r="I40" i="13"/>
  <c r="D41" i="13" s="1"/>
  <c r="J40" i="13"/>
  <c r="F41" i="13" s="1"/>
  <c r="G41" i="13" s="1"/>
  <c r="I40" i="5"/>
  <c r="D41" i="5" s="1"/>
  <c r="J40" i="5"/>
  <c r="F41" i="5" s="1"/>
  <c r="G41" i="5" s="1"/>
  <c r="H40" i="5"/>
  <c r="L40" i="5" s="1"/>
  <c r="H40" i="7"/>
  <c r="L40" i="7" s="1"/>
  <c r="J40" i="7"/>
  <c r="F41" i="7" s="1"/>
  <c r="G41" i="7" s="1"/>
  <c r="I40" i="7"/>
  <c r="D41" i="7" s="1"/>
  <c r="H40" i="15"/>
  <c r="L40" i="15" s="1"/>
  <c r="J40" i="15"/>
  <c r="F41" i="15" s="1"/>
  <c r="G41" i="15" s="1"/>
  <c r="I40" i="15"/>
  <c r="D41" i="15" s="1"/>
  <c r="I41" i="19"/>
  <c r="D42" i="19" s="1"/>
  <c r="J41" i="19"/>
  <c r="F42" i="19" s="1"/>
  <c r="G42" i="19" s="1"/>
  <c r="H41" i="19"/>
  <c r="L41" i="19" s="1"/>
  <c r="I41" i="20"/>
  <c r="D42" i="20" s="1"/>
  <c r="H41" i="20"/>
  <c r="L41" i="20" s="1"/>
  <c r="J41" i="20"/>
  <c r="F42" i="20" s="1"/>
  <c r="G42" i="20" s="1"/>
  <c r="O44" i="3"/>
  <c r="P44" i="3" s="1"/>
  <c r="B44" i="16" s="1"/>
  <c r="J42" i="27"/>
  <c r="E43" i="27" s="1"/>
  <c r="K42" i="27"/>
  <c r="I42" i="27"/>
  <c r="M42" i="27"/>
  <c r="G43" i="27"/>
  <c r="H43" i="27" s="1"/>
  <c r="K59" i="23"/>
  <c r="J59" i="23" s="1"/>
  <c r="F60" i="23" s="1"/>
  <c r="G60" i="23" s="1"/>
  <c r="I59" i="23"/>
  <c r="D60" i="23" s="1"/>
  <c r="H59" i="23"/>
  <c r="L58" i="23"/>
  <c r="H44" i="3"/>
  <c r="I44" i="3"/>
  <c r="D45" i="3" s="1"/>
  <c r="J44" i="3"/>
  <c r="F45" i="3" s="1"/>
  <c r="G45" i="3" s="1"/>
  <c r="H43" i="28" l="1"/>
  <c r="L43" i="28" s="1"/>
  <c r="J43" i="28"/>
  <c r="F44" i="28" s="1"/>
  <c r="G44" i="28" s="1"/>
  <c r="I43" i="28"/>
  <c r="D44" i="28" s="1"/>
  <c r="K42" i="20"/>
  <c r="O42" i="20"/>
  <c r="P42" i="20" s="1"/>
  <c r="T42" i="16" s="1"/>
  <c r="O42" i="19"/>
  <c r="P42" i="19" s="1"/>
  <c r="S42" i="16" s="1"/>
  <c r="K42" i="19"/>
  <c r="K42" i="25"/>
  <c r="O42" i="25"/>
  <c r="P42" i="25" s="1"/>
  <c r="K42" i="16" s="1"/>
  <c r="O41" i="6"/>
  <c r="P41" i="6" s="1"/>
  <c r="W41" i="16" s="1"/>
  <c r="K41" i="6"/>
  <c r="O42" i="21"/>
  <c r="P42" i="21" s="1"/>
  <c r="H42" i="16" s="1"/>
  <c r="K42" i="21"/>
  <c r="K42" i="22"/>
  <c r="O42" i="22"/>
  <c r="P42" i="22" s="1"/>
  <c r="U42" i="16" s="1"/>
  <c r="K42" i="4"/>
  <c r="O42" i="4"/>
  <c r="P42" i="4" s="1"/>
  <c r="C42" i="16" s="1"/>
  <c r="K41" i="5"/>
  <c r="O41" i="5"/>
  <c r="P41" i="5" s="1"/>
  <c r="R41" i="16" s="1"/>
  <c r="K41" i="7"/>
  <c r="O41" i="7"/>
  <c r="P41" i="7" s="1"/>
  <c r="I41" i="16" s="1"/>
  <c r="K42" i="18"/>
  <c r="O42" i="18"/>
  <c r="P42" i="18" s="1"/>
  <c r="G42" i="16" s="1"/>
  <c r="K41" i="8"/>
  <c r="O41" i="8"/>
  <c r="P41" i="8" s="1"/>
  <c r="X41" i="16" s="1"/>
  <c r="K42" i="26"/>
  <c r="O42" i="26"/>
  <c r="P42" i="26" s="1"/>
  <c r="V42" i="16" s="1"/>
  <c r="O41" i="11"/>
  <c r="P41" i="11" s="1"/>
  <c r="P41" i="16" s="1"/>
  <c r="K41" i="11"/>
  <c r="K42" i="24"/>
  <c r="O42" i="24"/>
  <c r="P42" i="24" s="1"/>
  <c r="J42" i="16" s="1"/>
  <c r="K60" i="23"/>
  <c r="O60" i="23"/>
  <c r="P60" i="23" s="1"/>
  <c r="O60" i="16" s="1"/>
  <c r="K41" i="15"/>
  <c r="O41" i="15"/>
  <c r="P41" i="15" s="1"/>
  <c r="N41" i="16" s="1"/>
  <c r="O41" i="13"/>
  <c r="P41" i="13" s="1"/>
  <c r="F41" i="16" s="1"/>
  <c r="K41" i="13"/>
  <c r="K41" i="10"/>
  <c r="O41" i="10"/>
  <c r="P41" i="10" s="1"/>
  <c r="D41" i="16" s="1"/>
  <c r="O41" i="9"/>
  <c r="P41" i="9" s="1"/>
  <c r="L41" i="16" s="1"/>
  <c r="K41" i="9"/>
  <c r="O41" i="14"/>
  <c r="P41" i="14" s="1"/>
  <c r="M41" i="16" s="1"/>
  <c r="K41" i="14"/>
  <c r="K41" i="12"/>
  <c r="O41" i="12"/>
  <c r="P41" i="12" s="1"/>
  <c r="Q41" i="16" s="1"/>
  <c r="L44" i="3"/>
  <c r="O45" i="3"/>
  <c r="P45" i="3" s="1"/>
  <c r="B45" i="16" s="1"/>
  <c r="L43" i="27"/>
  <c r="P43" i="27"/>
  <c r="Q43" i="27" s="1"/>
  <c r="K45" i="3"/>
  <c r="H45" i="3" s="1"/>
  <c r="L59" i="23"/>
  <c r="J60" i="23"/>
  <c r="F61" i="23" s="1"/>
  <c r="G61" i="23" s="1"/>
  <c r="O61" i="23" s="1"/>
  <c r="P61" i="23" s="1"/>
  <c r="O61" i="16" s="1"/>
  <c r="I60" i="23"/>
  <c r="D61" i="23" s="1"/>
  <c r="H60" i="23"/>
  <c r="J45" i="3"/>
  <c r="F46" i="3" s="1"/>
  <c r="G46" i="3" s="1"/>
  <c r="K44" i="28" l="1"/>
  <c r="O44" i="28"/>
  <c r="P44" i="28" s="1"/>
  <c r="H41" i="6"/>
  <c r="L41" i="6" s="1"/>
  <c r="J41" i="6"/>
  <c r="F42" i="6" s="1"/>
  <c r="G42" i="6" s="1"/>
  <c r="I41" i="6"/>
  <c r="D42" i="6" s="1"/>
  <c r="I41" i="11"/>
  <c r="D42" i="11" s="1"/>
  <c r="H41" i="11"/>
  <c r="L41" i="11" s="1"/>
  <c r="J41" i="11"/>
  <c r="F42" i="11" s="1"/>
  <c r="G42" i="11" s="1"/>
  <c r="I42" i="22"/>
  <c r="D43" i="22" s="1"/>
  <c r="J42" i="22"/>
  <c r="F43" i="22" s="1"/>
  <c r="G43" i="22" s="1"/>
  <c r="H42" i="22"/>
  <c r="L42" i="22" s="1"/>
  <c r="I41" i="15"/>
  <c r="D42" i="15" s="1"/>
  <c r="H41" i="15"/>
  <c r="L41" i="15" s="1"/>
  <c r="J41" i="15"/>
  <c r="F42" i="15" s="1"/>
  <c r="G42" i="15" s="1"/>
  <c r="H42" i="24"/>
  <c r="L42" i="24" s="1"/>
  <c r="I42" i="24"/>
  <c r="D43" i="24" s="1"/>
  <c r="J42" i="24"/>
  <c r="F43" i="24" s="1"/>
  <c r="G43" i="24" s="1"/>
  <c r="I42" i="26"/>
  <c r="D43" i="26" s="1"/>
  <c r="J42" i="26"/>
  <c r="F43" i="26" s="1"/>
  <c r="G43" i="26" s="1"/>
  <c r="H42" i="26"/>
  <c r="L42" i="26" s="1"/>
  <c r="J42" i="18"/>
  <c r="F43" i="18" s="1"/>
  <c r="G43" i="18" s="1"/>
  <c r="I42" i="18"/>
  <c r="D43" i="18" s="1"/>
  <c r="H42" i="18"/>
  <c r="L42" i="18" s="1"/>
  <c r="J42" i="19"/>
  <c r="F43" i="19" s="1"/>
  <c r="G43" i="19" s="1"/>
  <c r="I42" i="19"/>
  <c r="D43" i="19" s="1"/>
  <c r="H42" i="19"/>
  <c r="L42" i="19" s="1"/>
  <c r="I45" i="3"/>
  <c r="D46" i="3" s="1"/>
  <c r="J41" i="9"/>
  <c r="F42" i="9" s="1"/>
  <c r="G42" i="9" s="1"/>
  <c r="H41" i="9"/>
  <c r="L41" i="9" s="1"/>
  <c r="I41" i="9"/>
  <c r="D42" i="9" s="1"/>
  <c r="I41" i="13"/>
  <c r="D42" i="13" s="1"/>
  <c r="H41" i="13"/>
  <c r="L41" i="13" s="1"/>
  <c r="J41" i="13"/>
  <c r="F42" i="13" s="1"/>
  <c r="G42" i="13" s="1"/>
  <c r="J41" i="5"/>
  <c r="F42" i="5" s="1"/>
  <c r="G42" i="5" s="1"/>
  <c r="I41" i="5"/>
  <c r="D42" i="5" s="1"/>
  <c r="H41" i="5"/>
  <c r="L41" i="5" s="1"/>
  <c r="H41" i="12"/>
  <c r="I41" i="12"/>
  <c r="D42" i="12" s="1"/>
  <c r="J41" i="12"/>
  <c r="F42" i="12" s="1"/>
  <c r="G42" i="12" s="1"/>
  <c r="H41" i="8"/>
  <c r="L41" i="8" s="1"/>
  <c r="J41" i="8"/>
  <c r="F42" i="8" s="1"/>
  <c r="G42" i="8" s="1"/>
  <c r="I41" i="8"/>
  <c r="D42" i="8" s="1"/>
  <c r="H41" i="7"/>
  <c r="L41" i="7" s="1"/>
  <c r="J41" i="7"/>
  <c r="F42" i="7" s="1"/>
  <c r="G42" i="7" s="1"/>
  <c r="I41" i="7"/>
  <c r="D42" i="7" s="1"/>
  <c r="J42" i="21"/>
  <c r="F43" i="21" s="1"/>
  <c r="G43" i="21" s="1"/>
  <c r="I42" i="21"/>
  <c r="D43" i="21" s="1"/>
  <c r="H42" i="21"/>
  <c r="L42" i="21" s="1"/>
  <c r="J41" i="10"/>
  <c r="F42" i="10" s="1"/>
  <c r="G42" i="10" s="1"/>
  <c r="I41" i="10"/>
  <c r="D42" i="10" s="1"/>
  <c r="H41" i="10"/>
  <c r="L41" i="10" s="1"/>
  <c r="H41" i="14"/>
  <c r="L41" i="14" s="1"/>
  <c r="I41" i="14"/>
  <c r="D42" i="14" s="1"/>
  <c r="J41" i="14"/>
  <c r="F42" i="14" s="1"/>
  <c r="G42" i="14" s="1"/>
  <c r="H42" i="4"/>
  <c r="L42" i="4" s="1"/>
  <c r="J42" i="4"/>
  <c r="F43" i="4" s="1"/>
  <c r="G43" i="4" s="1"/>
  <c r="I42" i="4"/>
  <c r="D43" i="4" s="1"/>
  <c r="I42" i="25"/>
  <c r="D43" i="25" s="1"/>
  <c r="H42" i="25"/>
  <c r="L42" i="25" s="1"/>
  <c r="J42" i="25"/>
  <c r="F43" i="25" s="1"/>
  <c r="G43" i="25" s="1"/>
  <c r="H42" i="20"/>
  <c r="L42" i="20" s="1"/>
  <c r="J42" i="20"/>
  <c r="F43" i="20" s="1"/>
  <c r="G43" i="20" s="1"/>
  <c r="I42" i="20"/>
  <c r="D43" i="20" s="1"/>
  <c r="L45" i="3"/>
  <c r="O46" i="3"/>
  <c r="P46" i="3" s="1"/>
  <c r="B46" i="16" s="1"/>
  <c r="K43" i="27"/>
  <c r="I43" i="27"/>
  <c r="J43" i="27"/>
  <c r="E44" i="27" s="1"/>
  <c r="M43" i="27"/>
  <c r="G44" i="27"/>
  <c r="H44" i="27" s="1"/>
  <c r="K61" i="23"/>
  <c r="L60" i="23"/>
  <c r="K46" i="3"/>
  <c r="H44" i="28" l="1"/>
  <c r="L44" i="28" s="1"/>
  <c r="J44" i="28"/>
  <c r="F45" i="28" s="1"/>
  <c r="G45" i="28" s="1"/>
  <c r="I44" i="28"/>
  <c r="D45" i="28" s="1"/>
  <c r="O43" i="20"/>
  <c r="P43" i="20" s="1"/>
  <c r="T43" i="16" s="1"/>
  <c r="K43" i="20"/>
  <c r="K42" i="14"/>
  <c r="O42" i="14"/>
  <c r="P42" i="14" s="1"/>
  <c r="M42" i="16" s="1"/>
  <c r="O43" i="21"/>
  <c r="P43" i="21" s="1"/>
  <c r="H43" i="16" s="1"/>
  <c r="K43" i="21"/>
  <c r="K42" i="5"/>
  <c r="O42" i="5"/>
  <c r="P42" i="5" s="1"/>
  <c r="R42" i="16" s="1"/>
  <c r="O42" i="15"/>
  <c r="P42" i="15" s="1"/>
  <c r="N42" i="16" s="1"/>
  <c r="K42" i="15"/>
  <c r="K43" i="22"/>
  <c r="O43" i="22"/>
  <c r="P43" i="22" s="1"/>
  <c r="U43" i="16" s="1"/>
  <c r="O42" i="10"/>
  <c r="P42" i="10" s="1"/>
  <c r="D42" i="16" s="1"/>
  <c r="K42" i="10"/>
  <c r="K42" i="8"/>
  <c r="O42" i="8"/>
  <c r="P42" i="8" s="1"/>
  <c r="X42" i="16" s="1"/>
  <c r="L41" i="12"/>
  <c r="K42" i="13"/>
  <c r="O42" i="13"/>
  <c r="P42" i="13" s="1"/>
  <c r="F42" i="16" s="1"/>
  <c r="O43" i="18"/>
  <c r="P43" i="18" s="1"/>
  <c r="G43" i="16" s="1"/>
  <c r="K43" i="18"/>
  <c r="K43" i="24"/>
  <c r="O43" i="24"/>
  <c r="P43" i="24" s="1"/>
  <c r="J43" i="16" s="1"/>
  <c r="O43" i="25"/>
  <c r="P43" i="25" s="1"/>
  <c r="K43" i="16" s="1"/>
  <c r="K43" i="25"/>
  <c r="O43" i="4"/>
  <c r="P43" i="4" s="1"/>
  <c r="C43" i="16" s="1"/>
  <c r="K43" i="4"/>
  <c r="K42" i="7"/>
  <c r="O42" i="7"/>
  <c r="P42" i="7" s="1"/>
  <c r="I42" i="16" s="1"/>
  <c r="K42" i="9"/>
  <c r="O42" i="9"/>
  <c r="P42" i="9" s="1"/>
  <c r="L42" i="16" s="1"/>
  <c r="K43" i="19"/>
  <c r="O43" i="19"/>
  <c r="P43" i="19" s="1"/>
  <c r="S43" i="16" s="1"/>
  <c r="K42" i="11"/>
  <c r="O42" i="11"/>
  <c r="P42" i="11" s="1"/>
  <c r="P42" i="16" s="1"/>
  <c r="K42" i="6"/>
  <c r="O42" i="6"/>
  <c r="P42" i="6" s="1"/>
  <c r="W42" i="16" s="1"/>
  <c r="K42" i="12"/>
  <c r="O42" i="12"/>
  <c r="P42" i="12" s="1"/>
  <c r="Q42" i="16" s="1"/>
  <c r="K43" i="26"/>
  <c r="O43" i="26"/>
  <c r="P43" i="26" s="1"/>
  <c r="V43" i="16" s="1"/>
  <c r="P44" i="27"/>
  <c r="Q44" i="27" s="1"/>
  <c r="L44" i="27"/>
  <c r="I61" i="23"/>
  <c r="D62" i="23" s="1"/>
  <c r="H61" i="23"/>
  <c r="J61" i="23"/>
  <c r="F62" i="23" s="1"/>
  <c r="G62" i="23" s="1"/>
  <c r="I46" i="3"/>
  <c r="D47" i="3" s="1"/>
  <c r="J46" i="3"/>
  <c r="F47" i="3" s="1"/>
  <c r="G47" i="3" s="1"/>
  <c r="H46" i="3"/>
  <c r="O45" i="28" l="1"/>
  <c r="P45" i="28" s="1"/>
  <c r="K45" i="28"/>
  <c r="K62" i="23"/>
  <c r="O62" i="23"/>
  <c r="P62" i="23" s="1"/>
  <c r="O62" i="16" s="1"/>
  <c r="J43" i="4"/>
  <c r="F44" i="4" s="1"/>
  <c r="G44" i="4" s="1"/>
  <c r="I43" i="4"/>
  <c r="D44" i="4" s="1"/>
  <c r="H43" i="4"/>
  <c r="L43" i="4" s="1"/>
  <c r="H42" i="12"/>
  <c r="I42" i="12"/>
  <c r="D43" i="12" s="1"/>
  <c r="J42" i="12"/>
  <c r="F43" i="12" s="1"/>
  <c r="G43" i="12" s="1"/>
  <c r="J42" i="11"/>
  <c r="F43" i="11" s="1"/>
  <c r="G43" i="11" s="1"/>
  <c r="I42" i="11"/>
  <c r="D43" i="11" s="1"/>
  <c r="H42" i="11"/>
  <c r="L42" i="11" s="1"/>
  <c r="I42" i="9"/>
  <c r="D43" i="9" s="1"/>
  <c r="J42" i="9"/>
  <c r="F43" i="9" s="1"/>
  <c r="G43" i="9" s="1"/>
  <c r="H42" i="9"/>
  <c r="L42" i="9" s="1"/>
  <c r="I43" i="24"/>
  <c r="D44" i="24" s="1"/>
  <c r="H43" i="24"/>
  <c r="L43" i="24" s="1"/>
  <c r="J43" i="24"/>
  <c r="F44" i="24" s="1"/>
  <c r="G44" i="24" s="1"/>
  <c r="H42" i="13"/>
  <c r="L42" i="13" s="1"/>
  <c r="I42" i="13"/>
  <c r="D43" i="13" s="1"/>
  <c r="J42" i="13"/>
  <c r="F43" i="13" s="1"/>
  <c r="G43" i="13" s="1"/>
  <c r="H42" i="8"/>
  <c r="L42" i="8" s="1"/>
  <c r="J42" i="8"/>
  <c r="F43" i="8" s="1"/>
  <c r="G43" i="8" s="1"/>
  <c r="I42" i="8"/>
  <c r="D43" i="8" s="1"/>
  <c r="J43" i="22"/>
  <c r="F44" i="22" s="1"/>
  <c r="G44" i="22" s="1"/>
  <c r="I43" i="22"/>
  <c r="D44" i="22" s="1"/>
  <c r="H43" i="22"/>
  <c r="L43" i="22" s="1"/>
  <c r="J42" i="5"/>
  <c r="F43" i="5" s="1"/>
  <c r="G43" i="5" s="1"/>
  <c r="H42" i="5"/>
  <c r="L42" i="5" s="1"/>
  <c r="I42" i="5"/>
  <c r="D43" i="5" s="1"/>
  <c r="H42" i="14"/>
  <c r="L42" i="14" s="1"/>
  <c r="J42" i="14"/>
  <c r="F43" i="14" s="1"/>
  <c r="G43" i="14" s="1"/>
  <c r="I42" i="14"/>
  <c r="D43" i="14" s="1"/>
  <c r="H43" i="25"/>
  <c r="L43" i="25" s="1"/>
  <c r="I43" i="25"/>
  <c r="D44" i="25" s="1"/>
  <c r="J43" i="25"/>
  <c r="F44" i="25" s="1"/>
  <c r="G44" i="25" s="1"/>
  <c r="H43" i="18"/>
  <c r="L43" i="18" s="1"/>
  <c r="I43" i="18"/>
  <c r="D44" i="18" s="1"/>
  <c r="J43" i="18"/>
  <c r="F44" i="18" s="1"/>
  <c r="G44" i="18" s="1"/>
  <c r="J42" i="10"/>
  <c r="F43" i="10" s="1"/>
  <c r="G43" i="10" s="1"/>
  <c r="I42" i="10"/>
  <c r="D43" i="10" s="1"/>
  <c r="H42" i="10"/>
  <c r="L42" i="10" s="1"/>
  <c r="J42" i="15"/>
  <c r="F43" i="15" s="1"/>
  <c r="G43" i="15" s="1"/>
  <c r="I42" i="15"/>
  <c r="D43" i="15" s="1"/>
  <c r="H42" i="15"/>
  <c r="L42" i="15" s="1"/>
  <c r="J43" i="21"/>
  <c r="F44" i="21" s="1"/>
  <c r="G44" i="21" s="1"/>
  <c r="I43" i="21"/>
  <c r="D44" i="21" s="1"/>
  <c r="H43" i="21"/>
  <c r="L43" i="21" s="1"/>
  <c r="J43" i="20"/>
  <c r="F44" i="20" s="1"/>
  <c r="G44" i="20" s="1"/>
  <c r="I43" i="20"/>
  <c r="D44" i="20" s="1"/>
  <c r="H43" i="20"/>
  <c r="L43" i="20" s="1"/>
  <c r="J43" i="26"/>
  <c r="F44" i="26" s="1"/>
  <c r="G44" i="26" s="1"/>
  <c r="I43" i="26"/>
  <c r="D44" i="26" s="1"/>
  <c r="H43" i="26"/>
  <c r="L43" i="26" s="1"/>
  <c r="H42" i="6"/>
  <c r="L42" i="6" s="1"/>
  <c r="J42" i="6"/>
  <c r="F43" i="6" s="1"/>
  <c r="G43" i="6" s="1"/>
  <c r="I42" i="6"/>
  <c r="D43" i="6" s="1"/>
  <c r="J43" i="19"/>
  <c r="F44" i="19" s="1"/>
  <c r="G44" i="19" s="1"/>
  <c r="I43" i="19"/>
  <c r="D44" i="19" s="1"/>
  <c r="H43" i="19"/>
  <c r="L43" i="19" s="1"/>
  <c r="J42" i="7"/>
  <c r="F43" i="7" s="1"/>
  <c r="G43" i="7" s="1"/>
  <c r="I42" i="7"/>
  <c r="D43" i="7" s="1"/>
  <c r="H42" i="7"/>
  <c r="L42" i="7" s="1"/>
  <c r="L46" i="3"/>
  <c r="O47" i="3"/>
  <c r="P47" i="3" s="1"/>
  <c r="B47" i="16" s="1"/>
  <c r="I44" i="27"/>
  <c r="K44" i="27"/>
  <c r="G45" i="27" s="1"/>
  <c r="H45" i="27" s="1"/>
  <c r="J44" i="27"/>
  <c r="E45" i="27" s="1"/>
  <c r="M44" i="27"/>
  <c r="H62" i="23"/>
  <c r="J62" i="23"/>
  <c r="F63" i="23" s="1"/>
  <c r="G63" i="23" s="1"/>
  <c r="O63" i="23" s="1"/>
  <c r="P63" i="23" s="1"/>
  <c r="O63" i="16" s="1"/>
  <c r="I62" i="23"/>
  <c r="D63" i="23" s="1"/>
  <c r="L61" i="23"/>
  <c r="K47" i="3"/>
  <c r="I47" i="3" s="1"/>
  <c r="D48" i="3" s="1"/>
  <c r="J45" i="28" l="1"/>
  <c r="F46" i="28" s="1"/>
  <c r="G46" i="28" s="1"/>
  <c r="I45" i="28"/>
  <c r="D46" i="28" s="1"/>
  <c r="H45" i="28"/>
  <c r="L45" i="28" s="1"/>
  <c r="K43" i="7"/>
  <c r="O43" i="7"/>
  <c r="P43" i="7" s="1"/>
  <c r="I43" i="16" s="1"/>
  <c r="K44" i="20"/>
  <c r="O44" i="20"/>
  <c r="P44" i="20" s="1"/>
  <c r="T44" i="16" s="1"/>
  <c r="O44" i="22"/>
  <c r="P44" i="22" s="1"/>
  <c r="U44" i="16" s="1"/>
  <c r="K44" i="22"/>
  <c r="K43" i="13"/>
  <c r="O43" i="13"/>
  <c r="P43" i="13" s="1"/>
  <c r="F43" i="16" s="1"/>
  <c r="O43" i="12"/>
  <c r="P43" i="12" s="1"/>
  <c r="Q43" i="16" s="1"/>
  <c r="K43" i="12"/>
  <c r="O43" i="6"/>
  <c r="P43" i="6" s="1"/>
  <c r="W43" i="16" s="1"/>
  <c r="K43" i="6"/>
  <c r="O44" i="26"/>
  <c r="P44" i="26" s="1"/>
  <c r="V44" i="16" s="1"/>
  <c r="K44" i="26"/>
  <c r="K43" i="10"/>
  <c r="O43" i="10"/>
  <c r="P43" i="10" s="1"/>
  <c r="D43" i="16" s="1"/>
  <c r="K44" i="25"/>
  <c r="O44" i="25"/>
  <c r="P44" i="25" s="1"/>
  <c r="K44" i="16" s="1"/>
  <c r="O43" i="14"/>
  <c r="P43" i="14" s="1"/>
  <c r="M43" i="16" s="1"/>
  <c r="K43" i="14"/>
  <c r="K43" i="5"/>
  <c r="O43" i="5"/>
  <c r="P43" i="5" s="1"/>
  <c r="R43" i="16" s="1"/>
  <c r="K44" i="4"/>
  <c r="O44" i="4"/>
  <c r="P44" i="4" s="1"/>
  <c r="C44" i="16" s="1"/>
  <c r="O43" i="15"/>
  <c r="P43" i="15" s="1"/>
  <c r="N43" i="16" s="1"/>
  <c r="K43" i="15"/>
  <c r="O44" i="18"/>
  <c r="P44" i="18" s="1"/>
  <c r="G44" i="16" s="1"/>
  <c r="K44" i="18"/>
  <c r="O43" i="8"/>
  <c r="P43" i="8" s="1"/>
  <c r="X43" i="16" s="1"/>
  <c r="K43" i="8"/>
  <c r="L42" i="12"/>
  <c r="O44" i="19"/>
  <c r="P44" i="19" s="1"/>
  <c r="S44" i="16" s="1"/>
  <c r="K44" i="19"/>
  <c r="O44" i="21"/>
  <c r="P44" i="21" s="1"/>
  <c r="H44" i="16" s="1"/>
  <c r="K44" i="21"/>
  <c r="K44" i="24"/>
  <c r="O44" i="24"/>
  <c r="P44" i="24" s="1"/>
  <c r="J44" i="16" s="1"/>
  <c r="K43" i="9"/>
  <c r="O43" i="9"/>
  <c r="P43" i="9" s="1"/>
  <c r="L43" i="16" s="1"/>
  <c r="O43" i="11"/>
  <c r="P43" i="11" s="1"/>
  <c r="P43" i="16" s="1"/>
  <c r="K43" i="11"/>
  <c r="P45" i="27"/>
  <c r="Q45" i="27" s="1"/>
  <c r="L45" i="27"/>
  <c r="K63" i="23"/>
  <c r="L62" i="23"/>
  <c r="H47" i="3"/>
  <c r="J47" i="3"/>
  <c r="F48" i="3" s="1"/>
  <c r="O46" i="28" l="1"/>
  <c r="P46" i="28" s="1"/>
  <c r="K46" i="28"/>
  <c r="H44" i="21"/>
  <c r="L44" i="21" s="1"/>
  <c r="I44" i="21"/>
  <c r="D45" i="21" s="1"/>
  <c r="J44" i="21"/>
  <c r="F45" i="21" s="1"/>
  <c r="G45" i="21" s="1"/>
  <c r="H44" i="18"/>
  <c r="L44" i="18" s="1"/>
  <c r="J44" i="18"/>
  <c r="F45" i="18" s="1"/>
  <c r="G45" i="18" s="1"/>
  <c r="I44" i="18"/>
  <c r="D45" i="18" s="1"/>
  <c r="I43" i="14"/>
  <c r="D44" i="14" s="1"/>
  <c r="H43" i="14"/>
  <c r="L43" i="14" s="1"/>
  <c r="J43" i="14"/>
  <c r="F44" i="14" s="1"/>
  <c r="G44" i="14" s="1"/>
  <c r="H43" i="6"/>
  <c r="L43" i="6" s="1"/>
  <c r="J43" i="6"/>
  <c r="F44" i="6" s="1"/>
  <c r="G44" i="6" s="1"/>
  <c r="I43" i="6"/>
  <c r="D44" i="6" s="1"/>
  <c r="I43" i="9"/>
  <c r="D44" i="9" s="1"/>
  <c r="H43" i="9"/>
  <c r="L43" i="9" s="1"/>
  <c r="J43" i="9"/>
  <c r="F44" i="9" s="1"/>
  <c r="G44" i="9" s="1"/>
  <c r="I44" i="4"/>
  <c r="D45" i="4" s="1"/>
  <c r="J44" i="4"/>
  <c r="F45" i="4" s="1"/>
  <c r="G45" i="4" s="1"/>
  <c r="H44" i="4"/>
  <c r="L44" i="4" s="1"/>
  <c r="J43" i="10"/>
  <c r="F44" i="10" s="1"/>
  <c r="G44" i="10" s="1"/>
  <c r="I43" i="10"/>
  <c r="D44" i="10" s="1"/>
  <c r="H43" i="10"/>
  <c r="J43" i="13"/>
  <c r="F44" i="13" s="1"/>
  <c r="G44" i="13" s="1"/>
  <c r="I43" i="13"/>
  <c r="D44" i="13" s="1"/>
  <c r="H43" i="13"/>
  <c r="L43" i="13" s="1"/>
  <c r="I44" i="20"/>
  <c r="D45" i="20" s="1"/>
  <c r="H44" i="20"/>
  <c r="L44" i="20" s="1"/>
  <c r="J44" i="20"/>
  <c r="F45" i="20" s="1"/>
  <c r="G45" i="20" s="1"/>
  <c r="I43" i="11"/>
  <c r="D44" i="11" s="1"/>
  <c r="H43" i="11"/>
  <c r="L43" i="11" s="1"/>
  <c r="J43" i="11"/>
  <c r="F44" i="11" s="1"/>
  <c r="G44" i="11" s="1"/>
  <c r="I44" i="19"/>
  <c r="D45" i="19" s="1"/>
  <c r="H44" i="19"/>
  <c r="L44" i="19" s="1"/>
  <c r="J44" i="19"/>
  <c r="F45" i="19" s="1"/>
  <c r="G45" i="19" s="1"/>
  <c r="I43" i="8"/>
  <c r="D44" i="8" s="1"/>
  <c r="H43" i="8"/>
  <c r="L43" i="8" s="1"/>
  <c r="J43" i="8"/>
  <c r="F44" i="8" s="1"/>
  <c r="G44" i="8" s="1"/>
  <c r="I43" i="15"/>
  <c r="D44" i="15" s="1"/>
  <c r="H43" i="15"/>
  <c r="L43" i="15" s="1"/>
  <c r="J43" i="15"/>
  <c r="F44" i="15" s="1"/>
  <c r="G44" i="15" s="1"/>
  <c r="J44" i="26"/>
  <c r="F45" i="26" s="1"/>
  <c r="G45" i="26" s="1"/>
  <c r="H44" i="26"/>
  <c r="L44" i="26" s="1"/>
  <c r="I44" i="26"/>
  <c r="D45" i="26" s="1"/>
  <c r="J43" i="12"/>
  <c r="F44" i="12" s="1"/>
  <c r="G44" i="12" s="1"/>
  <c r="I43" i="12"/>
  <c r="D44" i="12" s="1"/>
  <c r="H43" i="12"/>
  <c r="H44" i="22"/>
  <c r="L44" i="22" s="1"/>
  <c r="I44" i="22"/>
  <c r="D45" i="22" s="1"/>
  <c r="J44" i="22"/>
  <c r="F45" i="22" s="1"/>
  <c r="G45" i="22" s="1"/>
  <c r="J44" i="24"/>
  <c r="F45" i="24" s="1"/>
  <c r="G45" i="24" s="1"/>
  <c r="I44" i="24"/>
  <c r="D45" i="24" s="1"/>
  <c r="H44" i="24"/>
  <c r="L44" i="24" s="1"/>
  <c r="H43" i="5"/>
  <c r="L43" i="5" s="1"/>
  <c r="J43" i="5"/>
  <c r="F44" i="5" s="1"/>
  <c r="G44" i="5" s="1"/>
  <c r="I43" i="5"/>
  <c r="D44" i="5" s="1"/>
  <c r="J44" i="25"/>
  <c r="F45" i="25" s="1"/>
  <c r="G45" i="25" s="1"/>
  <c r="I44" i="25"/>
  <c r="D45" i="25" s="1"/>
  <c r="H44" i="25"/>
  <c r="L44" i="25" s="1"/>
  <c r="H43" i="7"/>
  <c r="L43" i="7" s="1"/>
  <c r="J43" i="7"/>
  <c r="F44" i="7" s="1"/>
  <c r="G44" i="7" s="1"/>
  <c r="I43" i="7"/>
  <c r="D44" i="7" s="1"/>
  <c r="L47" i="3"/>
  <c r="I45" i="27"/>
  <c r="J45" i="27"/>
  <c r="E46" i="27" s="1"/>
  <c r="K45" i="27"/>
  <c r="G46" i="27" s="1"/>
  <c r="H46" i="27" s="1"/>
  <c r="M45" i="27"/>
  <c r="J63" i="23"/>
  <c r="I63" i="23"/>
  <c r="H63" i="23"/>
  <c r="H64" i="23" s="1"/>
  <c r="I64" i="23" s="1"/>
  <c r="G48" i="3"/>
  <c r="K48" i="3" s="1"/>
  <c r="I46" i="28" l="1"/>
  <c r="D47" i="28" s="1"/>
  <c r="J46" i="28"/>
  <c r="F47" i="28" s="1"/>
  <c r="G47" i="28" s="1"/>
  <c r="H46" i="28"/>
  <c r="L46" i="28" s="1"/>
  <c r="O45" i="22"/>
  <c r="P45" i="22" s="1"/>
  <c r="U45" i="16" s="1"/>
  <c r="K45" i="22"/>
  <c r="O45" i="26"/>
  <c r="P45" i="26" s="1"/>
  <c r="V45" i="16" s="1"/>
  <c r="K45" i="26"/>
  <c r="O44" i="8"/>
  <c r="P44" i="8" s="1"/>
  <c r="X44" i="16" s="1"/>
  <c r="K44" i="8"/>
  <c r="K44" i="7"/>
  <c r="O44" i="7"/>
  <c r="P44" i="7" s="1"/>
  <c r="I44" i="16" s="1"/>
  <c r="O45" i="25"/>
  <c r="P45" i="25" s="1"/>
  <c r="K45" i="16" s="1"/>
  <c r="K45" i="25"/>
  <c r="K44" i="12"/>
  <c r="O44" i="12"/>
  <c r="P44" i="12" s="1"/>
  <c r="Q44" i="16" s="1"/>
  <c r="O44" i="15"/>
  <c r="P44" i="15" s="1"/>
  <c r="N44" i="16" s="1"/>
  <c r="K44" i="15"/>
  <c r="K45" i="20"/>
  <c r="O45" i="20"/>
  <c r="P45" i="20" s="1"/>
  <c r="T45" i="16" s="1"/>
  <c r="O44" i="10"/>
  <c r="P44" i="10" s="1"/>
  <c r="D44" i="16" s="1"/>
  <c r="K44" i="10"/>
  <c r="K44" i="9"/>
  <c r="O44" i="9"/>
  <c r="P44" i="9" s="1"/>
  <c r="L44" i="16" s="1"/>
  <c r="O44" i="6"/>
  <c r="P44" i="6" s="1"/>
  <c r="W44" i="16" s="1"/>
  <c r="K44" i="6"/>
  <c r="O45" i="21"/>
  <c r="P45" i="21" s="1"/>
  <c r="H45" i="16" s="1"/>
  <c r="K45" i="21"/>
  <c r="O44" i="11"/>
  <c r="P44" i="11" s="1"/>
  <c r="P44" i="16" s="1"/>
  <c r="K44" i="11"/>
  <c r="O44" i="13"/>
  <c r="P44" i="13" s="1"/>
  <c r="F44" i="16" s="1"/>
  <c r="K44" i="13"/>
  <c r="O44" i="5"/>
  <c r="P44" i="5" s="1"/>
  <c r="R44" i="16" s="1"/>
  <c r="K44" i="5"/>
  <c r="O45" i="24"/>
  <c r="P45" i="24" s="1"/>
  <c r="J45" i="16" s="1"/>
  <c r="K45" i="24"/>
  <c r="L43" i="12"/>
  <c r="K45" i="19"/>
  <c r="O45" i="19"/>
  <c r="P45" i="19" s="1"/>
  <c r="S45" i="16" s="1"/>
  <c r="L43" i="10"/>
  <c r="K45" i="4"/>
  <c r="O45" i="4"/>
  <c r="P45" i="4" s="1"/>
  <c r="C45" i="16" s="1"/>
  <c r="K44" i="14"/>
  <c r="O44" i="14"/>
  <c r="P44" i="14" s="1"/>
  <c r="M44" i="16" s="1"/>
  <c r="O45" i="18"/>
  <c r="P45" i="18" s="1"/>
  <c r="G45" i="16" s="1"/>
  <c r="K45" i="18"/>
  <c r="O48" i="3"/>
  <c r="P48" i="3" s="1"/>
  <c r="B48" i="16" s="1"/>
  <c r="P46" i="27"/>
  <c r="Q46" i="27" s="1"/>
  <c r="L46" i="27"/>
  <c r="L63" i="23"/>
  <c r="N64" i="23" s="1"/>
  <c r="H48" i="3"/>
  <c r="I48" i="3"/>
  <c r="D49" i="3" s="1"/>
  <c r="J48" i="3"/>
  <c r="F49" i="3" s="1"/>
  <c r="G49" i="3" s="1"/>
  <c r="O47" i="28" l="1"/>
  <c r="P47" i="28" s="1"/>
  <c r="K47" i="28"/>
  <c r="I45" i="18"/>
  <c r="D46" i="18" s="1"/>
  <c r="H45" i="18"/>
  <c r="L45" i="18" s="1"/>
  <c r="J45" i="18"/>
  <c r="F46" i="18" s="1"/>
  <c r="G46" i="18" s="1"/>
  <c r="J45" i="24"/>
  <c r="F46" i="24" s="1"/>
  <c r="G46" i="24" s="1"/>
  <c r="I45" i="24"/>
  <c r="D46" i="24" s="1"/>
  <c r="H45" i="24"/>
  <c r="J44" i="13"/>
  <c r="F45" i="13" s="1"/>
  <c r="G45" i="13" s="1"/>
  <c r="I44" i="13"/>
  <c r="D45" i="13" s="1"/>
  <c r="H44" i="13"/>
  <c r="L44" i="13" s="1"/>
  <c r="H45" i="21"/>
  <c r="L45" i="21" s="1"/>
  <c r="J45" i="21"/>
  <c r="F46" i="21" s="1"/>
  <c r="G46" i="21" s="1"/>
  <c r="I45" i="21"/>
  <c r="D46" i="21" s="1"/>
  <c r="I45" i="26"/>
  <c r="D46" i="26" s="1"/>
  <c r="H45" i="26"/>
  <c r="L45" i="26" s="1"/>
  <c r="J45" i="26"/>
  <c r="F46" i="26" s="1"/>
  <c r="G46" i="26" s="1"/>
  <c r="I45" i="4"/>
  <c r="D46" i="4" s="1"/>
  <c r="H45" i="4"/>
  <c r="L45" i="4" s="1"/>
  <c r="J45" i="4"/>
  <c r="F46" i="4" s="1"/>
  <c r="G46" i="4" s="1"/>
  <c r="I45" i="19"/>
  <c r="D46" i="19" s="1"/>
  <c r="H45" i="19"/>
  <c r="L45" i="19" s="1"/>
  <c r="J45" i="19"/>
  <c r="F46" i="19" s="1"/>
  <c r="G46" i="19" s="1"/>
  <c r="I44" i="9"/>
  <c r="D45" i="9" s="1"/>
  <c r="H44" i="9"/>
  <c r="L44" i="9" s="1"/>
  <c r="J44" i="9"/>
  <c r="F45" i="9" s="1"/>
  <c r="G45" i="9" s="1"/>
  <c r="H45" i="20"/>
  <c r="L45" i="20" s="1"/>
  <c r="I45" i="20"/>
  <c r="D46" i="20" s="1"/>
  <c r="J45" i="20"/>
  <c r="F46" i="20" s="1"/>
  <c r="G46" i="20" s="1"/>
  <c r="I44" i="12"/>
  <c r="D45" i="12" s="1"/>
  <c r="H44" i="12"/>
  <c r="J44" i="12"/>
  <c r="F45" i="12" s="1"/>
  <c r="G45" i="12" s="1"/>
  <c r="J44" i="7"/>
  <c r="F45" i="7" s="1"/>
  <c r="G45" i="7" s="1"/>
  <c r="H44" i="7"/>
  <c r="L44" i="7" s="1"/>
  <c r="I44" i="7"/>
  <c r="D45" i="7" s="1"/>
  <c r="H44" i="5"/>
  <c r="L44" i="5" s="1"/>
  <c r="J44" i="5"/>
  <c r="F45" i="5" s="1"/>
  <c r="G45" i="5" s="1"/>
  <c r="I44" i="5"/>
  <c r="D45" i="5" s="1"/>
  <c r="J44" i="11"/>
  <c r="F45" i="11" s="1"/>
  <c r="G45" i="11" s="1"/>
  <c r="I44" i="11"/>
  <c r="D45" i="11" s="1"/>
  <c r="H44" i="11"/>
  <c r="L44" i="11" s="1"/>
  <c r="J44" i="6"/>
  <c r="F45" i="6" s="1"/>
  <c r="G45" i="6" s="1"/>
  <c r="H44" i="6"/>
  <c r="L44" i="6" s="1"/>
  <c r="I44" i="6"/>
  <c r="D45" i="6" s="1"/>
  <c r="I44" i="10"/>
  <c r="D45" i="10" s="1"/>
  <c r="H44" i="10"/>
  <c r="J44" i="10"/>
  <c r="F45" i="10" s="1"/>
  <c r="G45" i="10" s="1"/>
  <c r="J44" i="15"/>
  <c r="F45" i="15" s="1"/>
  <c r="G45" i="15" s="1"/>
  <c r="I44" i="15"/>
  <c r="D45" i="15" s="1"/>
  <c r="H44" i="15"/>
  <c r="L44" i="15" s="1"/>
  <c r="H45" i="25"/>
  <c r="L45" i="25" s="1"/>
  <c r="J45" i="25"/>
  <c r="F46" i="25" s="1"/>
  <c r="G46" i="25" s="1"/>
  <c r="I45" i="25"/>
  <c r="D46" i="25" s="1"/>
  <c r="H44" i="8"/>
  <c r="L44" i="8" s="1"/>
  <c r="I44" i="8"/>
  <c r="D45" i="8" s="1"/>
  <c r="J44" i="8"/>
  <c r="F45" i="8" s="1"/>
  <c r="G45" i="8" s="1"/>
  <c r="I45" i="22"/>
  <c r="D46" i="22" s="1"/>
  <c r="H45" i="22"/>
  <c r="L45" i="22" s="1"/>
  <c r="J45" i="22"/>
  <c r="F46" i="22" s="1"/>
  <c r="G46" i="22" s="1"/>
  <c r="I44" i="14"/>
  <c r="D45" i="14" s="1"/>
  <c r="H44" i="14"/>
  <c r="L44" i="14" s="1"/>
  <c r="J44" i="14"/>
  <c r="F45" i="14" s="1"/>
  <c r="G45" i="14" s="1"/>
  <c r="L48" i="3"/>
  <c r="O49" i="3"/>
  <c r="P49" i="3" s="1"/>
  <c r="B49" i="16" s="1"/>
  <c r="J46" i="27"/>
  <c r="E47" i="27" s="1"/>
  <c r="K46" i="27"/>
  <c r="I46" i="27"/>
  <c r="M46" i="27"/>
  <c r="G47" i="27"/>
  <c r="H47" i="27" s="1"/>
  <c r="K49" i="3"/>
  <c r="I49" i="3"/>
  <c r="D50" i="3" s="1"/>
  <c r="J49" i="3"/>
  <c r="F50" i="3" s="1"/>
  <c r="G50" i="3" s="1"/>
  <c r="H49" i="3"/>
  <c r="H47" i="28" l="1"/>
  <c r="L47" i="28" s="1"/>
  <c r="J47" i="28"/>
  <c r="F48" i="28" s="1"/>
  <c r="G48" i="28" s="1"/>
  <c r="I47" i="28"/>
  <c r="D48" i="28" s="1"/>
  <c r="K45" i="14"/>
  <c r="O45" i="14"/>
  <c r="P45" i="14" s="1"/>
  <c r="M45" i="16" s="1"/>
  <c r="L44" i="10"/>
  <c r="O45" i="6"/>
  <c r="P45" i="6" s="1"/>
  <c r="W45" i="16" s="1"/>
  <c r="K45" i="6"/>
  <c r="O45" i="9"/>
  <c r="P45" i="9" s="1"/>
  <c r="L45" i="16" s="1"/>
  <c r="K45" i="9"/>
  <c r="K46" i="24"/>
  <c r="O46" i="24"/>
  <c r="P46" i="24" s="1"/>
  <c r="J46" i="16" s="1"/>
  <c r="K45" i="5"/>
  <c r="O45" i="5"/>
  <c r="P45" i="5" s="1"/>
  <c r="R45" i="16" s="1"/>
  <c r="K45" i="7"/>
  <c r="O45" i="7"/>
  <c r="P45" i="7" s="1"/>
  <c r="I45" i="16" s="1"/>
  <c r="K46" i="20"/>
  <c r="O46" i="20"/>
  <c r="P46" i="20" s="1"/>
  <c r="T46" i="16" s="1"/>
  <c r="K46" i="26"/>
  <c r="O46" i="26"/>
  <c r="P46" i="26" s="1"/>
  <c r="V46" i="16" s="1"/>
  <c r="K46" i="21"/>
  <c r="O46" i="21"/>
  <c r="P46" i="21" s="1"/>
  <c r="H46" i="16" s="1"/>
  <c r="O45" i="13"/>
  <c r="P45" i="13" s="1"/>
  <c r="F45" i="16" s="1"/>
  <c r="K45" i="13"/>
  <c r="K46" i="18"/>
  <c r="O46" i="18"/>
  <c r="P46" i="18" s="1"/>
  <c r="G46" i="16" s="1"/>
  <c r="O45" i="8"/>
  <c r="P45" i="8" s="1"/>
  <c r="X45" i="16" s="1"/>
  <c r="K45" i="8"/>
  <c r="K46" i="25"/>
  <c r="O46" i="25"/>
  <c r="P46" i="25" s="1"/>
  <c r="K46" i="16" s="1"/>
  <c r="K45" i="15"/>
  <c r="O45" i="15"/>
  <c r="P45" i="15" s="1"/>
  <c r="N45" i="16" s="1"/>
  <c r="O45" i="12"/>
  <c r="P45" i="12" s="1"/>
  <c r="Q45" i="16" s="1"/>
  <c r="K45" i="12"/>
  <c r="K46" i="4"/>
  <c r="O46" i="4"/>
  <c r="P46" i="4" s="1"/>
  <c r="C46" i="16" s="1"/>
  <c r="L45" i="24"/>
  <c r="K46" i="22"/>
  <c r="O46" i="22"/>
  <c r="P46" i="22" s="1"/>
  <c r="U46" i="16" s="1"/>
  <c r="K45" i="10"/>
  <c r="O45" i="10"/>
  <c r="P45" i="10" s="1"/>
  <c r="D45" i="16" s="1"/>
  <c r="O45" i="11"/>
  <c r="P45" i="11" s="1"/>
  <c r="P45" i="16" s="1"/>
  <c r="K45" i="11"/>
  <c r="L44" i="12"/>
  <c r="O46" i="19"/>
  <c r="P46" i="19" s="1"/>
  <c r="S46" i="16" s="1"/>
  <c r="K46" i="19"/>
  <c r="L49" i="3"/>
  <c r="O50" i="3"/>
  <c r="P50" i="3" s="1"/>
  <c r="B50" i="16" s="1"/>
  <c r="L47" i="27"/>
  <c r="P47" i="27"/>
  <c r="Q47" i="27" s="1"/>
  <c r="K50" i="3"/>
  <c r="K48" i="28" l="1"/>
  <c r="O48" i="28"/>
  <c r="P48" i="28" s="1"/>
  <c r="H45" i="12"/>
  <c r="L45" i="12" s="1"/>
  <c r="I45" i="12"/>
  <c r="D46" i="12" s="1"/>
  <c r="J45" i="12"/>
  <c r="F46" i="12" s="1"/>
  <c r="G46" i="12" s="1"/>
  <c r="I45" i="9"/>
  <c r="D46" i="9" s="1"/>
  <c r="H45" i="9"/>
  <c r="L45" i="9" s="1"/>
  <c r="J45" i="9"/>
  <c r="F46" i="9" s="1"/>
  <c r="G46" i="9" s="1"/>
  <c r="I45" i="10"/>
  <c r="D46" i="10" s="1"/>
  <c r="H45" i="10"/>
  <c r="J45" i="10"/>
  <c r="F46" i="10" s="1"/>
  <c r="G46" i="10" s="1"/>
  <c r="H46" i="25"/>
  <c r="L46" i="25" s="1"/>
  <c r="J46" i="25"/>
  <c r="F47" i="25" s="1"/>
  <c r="G47" i="25" s="1"/>
  <c r="I46" i="25"/>
  <c r="D47" i="25" s="1"/>
  <c r="J46" i="18"/>
  <c r="F47" i="18" s="1"/>
  <c r="G47" i="18" s="1"/>
  <c r="H46" i="18"/>
  <c r="L46" i="18" s="1"/>
  <c r="I46" i="18"/>
  <c r="D47" i="18" s="1"/>
  <c r="I46" i="21"/>
  <c r="D47" i="21" s="1"/>
  <c r="H46" i="21"/>
  <c r="L46" i="21" s="1"/>
  <c r="J46" i="21"/>
  <c r="F47" i="21" s="1"/>
  <c r="G47" i="21" s="1"/>
  <c r="I46" i="20"/>
  <c r="D47" i="20" s="1"/>
  <c r="H46" i="20"/>
  <c r="L46" i="20" s="1"/>
  <c r="J46" i="20"/>
  <c r="F47" i="20" s="1"/>
  <c r="G47" i="20" s="1"/>
  <c r="I45" i="5"/>
  <c r="D46" i="5" s="1"/>
  <c r="H45" i="5"/>
  <c r="L45" i="5" s="1"/>
  <c r="J45" i="5"/>
  <c r="F46" i="5" s="1"/>
  <c r="G46" i="5" s="1"/>
  <c r="J46" i="19"/>
  <c r="F47" i="19" s="1"/>
  <c r="G47" i="19" s="1"/>
  <c r="I46" i="19"/>
  <c r="D47" i="19" s="1"/>
  <c r="H46" i="19"/>
  <c r="L46" i="19" s="1"/>
  <c r="H45" i="11"/>
  <c r="L45" i="11" s="1"/>
  <c r="J45" i="11"/>
  <c r="F46" i="11" s="1"/>
  <c r="G46" i="11" s="1"/>
  <c r="I45" i="11"/>
  <c r="D46" i="11" s="1"/>
  <c r="H45" i="8"/>
  <c r="L45" i="8" s="1"/>
  <c r="J45" i="8"/>
  <c r="F46" i="8" s="1"/>
  <c r="G46" i="8" s="1"/>
  <c r="I45" i="8"/>
  <c r="D46" i="8" s="1"/>
  <c r="J45" i="13"/>
  <c r="F46" i="13" s="1"/>
  <c r="G46" i="13" s="1"/>
  <c r="H45" i="13"/>
  <c r="L45" i="13" s="1"/>
  <c r="I45" i="13"/>
  <c r="D46" i="13" s="1"/>
  <c r="I45" i="6"/>
  <c r="D46" i="6" s="1"/>
  <c r="H45" i="6"/>
  <c r="L45" i="6" s="1"/>
  <c r="J45" i="6"/>
  <c r="F46" i="6" s="1"/>
  <c r="G46" i="6" s="1"/>
  <c r="J46" i="22"/>
  <c r="F47" i="22" s="1"/>
  <c r="G47" i="22" s="1"/>
  <c r="H46" i="22"/>
  <c r="L46" i="22" s="1"/>
  <c r="I46" i="22"/>
  <c r="D47" i="22" s="1"/>
  <c r="J46" i="4"/>
  <c r="F47" i="4" s="1"/>
  <c r="G47" i="4" s="1"/>
  <c r="H46" i="4"/>
  <c r="L46" i="4" s="1"/>
  <c r="I46" i="4"/>
  <c r="D47" i="4" s="1"/>
  <c r="J45" i="15"/>
  <c r="F46" i="15" s="1"/>
  <c r="G46" i="15" s="1"/>
  <c r="I45" i="15"/>
  <c r="D46" i="15" s="1"/>
  <c r="H45" i="15"/>
  <c r="L45" i="15" s="1"/>
  <c r="I46" i="26"/>
  <c r="D47" i="26" s="1"/>
  <c r="J46" i="26"/>
  <c r="F47" i="26" s="1"/>
  <c r="G47" i="26" s="1"/>
  <c r="H46" i="26"/>
  <c r="J45" i="7"/>
  <c r="F46" i="7" s="1"/>
  <c r="G46" i="7" s="1"/>
  <c r="I45" i="7"/>
  <c r="D46" i="7" s="1"/>
  <c r="H45" i="7"/>
  <c r="L45" i="7" s="1"/>
  <c r="I46" i="24"/>
  <c r="D47" i="24" s="1"/>
  <c r="J46" i="24"/>
  <c r="F47" i="24" s="1"/>
  <c r="G47" i="24" s="1"/>
  <c r="H46" i="24"/>
  <c r="I45" i="14"/>
  <c r="D46" i="14" s="1"/>
  <c r="H45" i="14"/>
  <c r="L45" i="14" s="1"/>
  <c r="J45" i="14"/>
  <c r="F46" i="14" s="1"/>
  <c r="G46" i="14" s="1"/>
  <c r="K47" i="27"/>
  <c r="I47" i="27"/>
  <c r="M47" i="27" s="1"/>
  <c r="J47" i="27"/>
  <c r="E48" i="27" s="1"/>
  <c r="G48" i="27"/>
  <c r="H48" i="27" s="1"/>
  <c r="I50" i="3"/>
  <c r="D51" i="3" s="1"/>
  <c r="J50" i="3"/>
  <c r="F51" i="3" s="1"/>
  <c r="G51" i="3" s="1"/>
  <c r="H50" i="3"/>
  <c r="H48" i="28" l="1"/>
  <c r="L48" i="28" s="1"/>
  <c r="I48" i="28"/>
  <c r="D49" i="28" s="1"/>
  <c r="J48" i="28"/>
  <c r="F49" i="28" s="1"/>
  <c r="G49" i="28" s="1"/>
  <c r="K46" i="8"/>
  <c r="O46" i="8"/>
  <c r="P46" i="8" s="1"/>
  <c r="X46" i="16" s="1"/>
  <c r="O46" i="5"/>
  <c r="P46" i="5" s="1"/>
  <c r="R46" i="16" s="1"/>
  <c r="K46" i="5"/>
  <c r="L45" i="10"/>
  <c r="O46" i="7"/>
  <c r="P46" i="7" s="1"/>
  <c r="I46" i="16" s="1"/>
  <c r="K46" i="7"/>
  <c r="L46" i="26"/>
  <c r="K47" i="4"/>
  <c r="O47" i="4"/>
  <c r="P47" i="4" s="1"/>
  <c r="C47" i="16" s="1"/>
  <c r="O46" i="6"/>
  <c r="P46" i="6" s="1"/>
  <c r="W46" i="16" s="1"/>
  <c r="K46" i="6"/>
  <c r="O47" i="25"/>
  <c r="P47" i="25" s="1"/>
  <c r="K47" i="16" s="1"/>
  <c r="K47" i="25"/>
  <c r="K46" i="12"/>
  <c r="O46" i="12"/>
  <c r="P46" i="12" s="1"/>
  <c r="Q46" i="16" s="1"/>
  <c r="K46" i="14"/>
  <c r="O46" i="14"/>
  <c r="P46" i="14" s="1"/>
  <c r="M46" i="16" s="1"/>
  <c r="O47" i="26"/>
  <c r="P47" i="26" s="1"/>
  <c r="V47" i="16" s="1"/>
  <c r="K47" i="26"/>
  <c r="K46" i="15"/>
  <c r="O46" i="15"/>
  <c r="P46" i="15" s="1"/>
  <c r="N46" i="16" s="1"/>
  <c r="K46" i="13"/>
  <c r="O46" i="13"/>
  <c r="P46" i="13" s="1"/>
  <c r="F46" i="16" s="1"/>
  <c r="O47" i="21"/>
  <c r="P47" i="21" s="1"/>
  <c r="H47" i="16" s="1"/>
  <c r="K47" i="21"/>
  <c r="K46" i="9"/>
  <c r="O46" i="9"/>
  <c r="P46" i="9" s="1"/>
  <c r="L46" i="16" s="1"/>
  <c r="K47" i="24"/>
  <c r="O47" i="24"/>
  <c r="P47" i="24" s="1"/>
  <c r="J47" i="16" s="1"/>
  <c r="K47" i="22"/>
  <c r="O47" i="22"/>
  <c r="P47" i="22" s="1"/>
  <c r="U47" i="16" s="1"/>
  <c r="L46" i="24"/>
  <c r="K46" i="11"/>
  <c r="O46" i="11"/>
  <c r="P46" i="11" s="1"/>
  <c r="P46" i="16" s="1"/>
  <c r="O47" i="19"/>
  <c r="P47" i="19" s="1"/>
  <c r="S47" i="16" s="1"/>
  <c r="K47" i="19"/>
  <c r="O47" i="20"/>
  <c r="P47" i="20" s="1"/>
  <c r="T47" i="16" s="1"/>
  <c r="K47" i="20"/>
  <c r="O47" i="18"/>
  <c r="P47" i="18" s="1"/>
  <c r="G47" i="16" s="1"/>
  <c r="K47" i="18"/>
  <c r="K46" i="10"/>
  <c r="O46" i="10"/>
  <c r="P46" i="10" s="1"/>
  <c r="D46" i="16" s="1"/>
  <c r="L50" i="3"/>
  <c r="O51" i="3"/>
  <c r="P51" i="3" s="1"/>
  <c r="B51" i="16" s="1"/>
  <c r="P48" i="27"/>
  <c r="Q48" i="27" s="1"/>
  <c r="L48" i="27"/>
  <c r="K51" i="3"/>
  <c r="K49" i="28" l="1"/>
  <c r="O49" i="28"/>
  <c r="P49" i="28" s="1"/>
  <c r="H47" i="18"/>
  <c r="L47" i="18" s="1"/>
  <c r="J47" i="18"/>
  <c r="F48" i="18" s="1"/>
  <c r="G48" i="18" s="1"/>
  <c r="I47" i="18"/>
  <c r="D48" i="18" s="1"/>
  <c r="I47" i="19"/>
  <c r="D48" i="19" s="1"/>
  <c r="H47" i="19"/>
  <c r="J47" i="19"/>
  <c r="F48" i="19" s="1"/>
  <c r="G48" i="19" s="1"/>
  <c r="J47" i="21"/>
  <c r="F48" i="21" s="1"/>
  <c r="G48" i="21" s="1"/>
  <c r="I47" i="21"/>
  <c r="D48" i="21" s="1"/>
  <c r="H47" i="21"/>
  <c r="L47" i="21" s="1"/>
  <c r="J47" i="25"/>
  <c r="F48" i="25" s="1"/>
  <c r="G48" i="25" s="1"/>
  <c r="I47" i="25"/>
  <c r="D48" i="25" s="1"/>
  <c r="H47" i="25"/>
  <c r="L47" i="25" s="1"/>
  <c r="J46" i="7"/>
  <c r="F47" i="7" s="1"/>
  <c r="G47" i="7" s="1"/>
  <c r="I46" i="7"/>
  <c r="D47" i="7" s="1"/>
  <c r="H46" i="7"/>
  <c r="L46" i="7" s="1"/>
  <c r="I46" i="5"/>
  <c r="D47" i="5" s="1"/>
  <c r="J46" i="5"/>
  <c r="F47" i="5" s="1"/>
  <c r="G47" i="5" s="1"/>
  <c r="H46" i="5"/>
  <c r="H47" i="24"/>
  <c r="J47" i="24"/>
  <c r="F48" i="24" s="1"/>
  <c r="G48" i="24" s="1"/>
  <c r="I47" i="24"/>
  <c r="D48" i="24" s="1"/>
  <c r="I46" i="15"/>
  <c r="D47" i="15" s="1"/>
  <c r="H46" i="15"/>
  <c r="J46" i="15"/>
  <c r="F47" i="15" s="1"/>
  <c r="G47" i="15" s="1"/>
  <c r="H46" i="14"/>
  <c r="J46" i="14"/>
  <c r="F47" i="14" s="1"/>
  <c r="G47" i="14" s="1"/>
  <c r="I46" i="14"/>
  <c r="D47" i="14" s="1"/>
  <c r="I47" i="4"/>
  <c r="D48" i="4" s="1"/>
  <c r="H47" i="4"/>
  <c r="L47" i="4" s="1"/>
  <c r="J47" i="4"/>
  <c r="F48" i="4" s="1"/>
  <c r="G48" i="4" s="1"/>
  <c r="J47" i="20"/>
  <c r="F48" i="20" s="1"/>
  <c r="G48" i="20" s="1"/>
  <c r="I47" i="20"/>
  <c r="D48" i="20" s="1"/>
  <c r="H47" i="20"/>
  <c r="L47" i="20" s="1"/>
  <c r="I47" i="26"/>
  <c r="D48" i="26" s="1"/>
  <c r="J47" i="26"/>
  <c r="F48" i="26" s="1"/>
  <c r="G48" i="26" s="1"/>
  <c r="H47" i="26"/>
  <c r="I46" i="6"/>
  <c r="D47" i="6" s="1"/>
  <c r="H46" i="6"/>
  <c r="L46" i="6" s="1"/>
  <c r="J46" i="6"/>
  <c r="F47" i="6" s="1"/>
  <c r="G47" i="6" s="1"/>
  <c r="I46" i="10"/>
  <c r="D47" i="10" s="1"/>
  <c r="H46" i="10"/>
  <c r="J46" i="10"/>
  <c r="F47" i="10" s="1"/>
  <c r="G47" i="10" s="1"/>
  <c r="I46" i="11"/>
  <c r="D47" i="11" s="1"/>
  <c r="H46" i="11"/>
  <c r="L46" i="11" s="1"/>
  <c r="J46" i="11"/>
  <c r="F47" i="11" s="1"/>
  <c r="G47" i="11" s="1"/>
  <c r="H47" i="22"/>
  <c r="J47" i="22"/>
  <c r="F48" i="22" s="1"/>
  <c r="G48" i="22" s="1"/>
  <c r="I47" i="22"/>
  <c r="D48" i="22" s="1"/>
  <c r="H46" i="9"/>
  <c r="L46" i="9" s="1"/>
  <c r="I46" i="9"/>
  <c r="D47" i="9" s="1"/>
  <c r="J46" i="9"/>
  <c r="F47" i="9" s="1"/>
  <c r="G47" i="9" s="1"/>
  <c r="I46" i="13"/>
  <c r="D47" i="13" s="1"/>
  <c r="H46" i="13"/>
  <c r="L46" i="13" s="1"/>
  <c r="J46" i="13"/>
  <c r="F47" i="13" s="1"/>
  <c r="G47" i="13" s="1"/>
  <c r="H46" i="12"/>
  <c r="L46" i="12" s="1"/>
  <c r="I46" i="12"/>
  <c r="D47" i="12" s="1"/>
  <c r="J46" i="12"/>
  <c r="F47" i="12" s="1"/>
  <c r="G47" i="12" s="1"/>
  <c r="J46" i="8"/>
  <c r="F47" i="8" s="1"/>
  <c r="G47" i="8" s="1"/>
  <c r="I46" i="8"/>
  <c r="D47" i="8" s="1"/>
  <c r="H46" i="8"/>
  <c r="L46" i="8" s="1"/>
  <c r="I48" i="27"/>
  <c r="K48" i="27"/>
  <c r="J48" i="27"/>
  <c r="E49" i="27" s="1"/>
  <c r="G49" i="27"/>
  <c r="H49" i="27" s="1"/>
  <c r="M48" i="27"/>
  <c r="I51" i="3"/>
  <c r="D52" i="3" s="1"/>
  <c r="J51" i="3"/>
  <c r="F52" i="3" s="1"/>
  <c r="G52" i="3" s="1"/>
  <c r="H51" i="3"/>
  <c r="J49" i="28" l="1"/>
  <c r="F50" i="28" s="1"/>
  <c r="G50" i="28" s="1"/>
  <c r="H49" i="28"/>
  <c r="L49" i="28" s="1"/>
  <c r="I49" i="28"/>
  <c r="D50" i="28" s="1"/>
  <c r="L47" i="26"/>
  <c r="K47" i="15"/>
  <c r="O47" i="15"/>
  <c r="P47" i="15" s="1"/>
  <c r="N47" i="16" s="1"/>
  <c r="K48" i="24"/>
  <c r="O48" i="24"/>
  <c r="P48" i="24" s="1"/>
  <c r="J48" i="16" s="1"/>
  <c r="O47" i="9"/>
  <c r="P47" i="9" s="1"/>
  <c r="L47" i="16" s="1"/>
  <c r="K47" i="9"/>
  <c r="K48" i="22"/>
  <c r="O48" i="22"/>
  <c r="P48" i="22" s="1"/>
  <c r="U48" i="16" s="1"/>
  <c r="O47" i="6"/>
  <c r="P47" i="6" s="1"/>
  <c r="W47" i="16" s="1"/>
  <c r="K47" i="6"/>
  <c r="K48" i="26"/>
  <c r="O48" i="26"/>
  <c r="P48" i="26" s="1"/>
  <c r="V48" i="16" s="1"/>
  <c r="O48" i="20"/>
  <c r="P48" i="20" s="1"/>
  <c r="T48" i="16" s="1"/>
  <c r="K48" i="20"/>
  <c r="L46" i="15"/>
  <c r="L47" i="24"/>
  <c r="K48" i="21"/>
  <c r="O48" i="21"/>
  <c r="P48" i="21" s="1"/>
  <c r="H48" i="16" s="1"/>
  <c r="O47" i="8"/>
  <c r="P47" i="8" s="1"/>
  <c r="X47" i="16" s="1"/>
  <c r="K47" i="8"/>
  <c r="K47" i="13"/>
  <c r="O47" i="13"/>
  <c r="P47" i="13" s="1"/>
  <c r="F47" i="16" s="1"/>
  <c r="L47" i="22"/>
  <c r="K47" i="10"/>
  <c r="O47" i="10"/>
  <c r="P47" i="10" s="1"/>
  <c r="D47" i="16" s="1"/>
  <c r="K48" i="4"/>
  <c r="O48" i="4"/>
  <c r="P48" i="4" s="1"/>
  <c r="C48" i="16" s="1"/>
  <c r="O47" i="14"/>
  <c r="P47" i="14" s="1"/>
  <c r="M47" i="16" s="1"/>
  <c r="K47" i="14"/>
  <c r="L46" i="5"/>
  <c r="K48" i="25"/>
  <c r="O48" i="25"/>
  <c r="P48" i="25" s="1"/>
  <c r="K48" i="16" s="1"/>
  <c r="K48" i="19"/>
  <c r="O48" i="19"/>
  <c r="P48" i="19" s="1"/>
  <c r="S48" i="16" s="1"/>
  <c r="K48" i="18"/>
  <c r="O48" i="18"/>
  <c r="P48" i="18" s="1"/>
  <c r="G48" i="16" s="1"/>
  <c r="K47" i="12"/>
  <c r="O47" i="12"/>
  <c r="P47" i="12" s="1"/>
  <c r="Q47" i="16" s="1"/>
  <c r="K47" i="11"/>
  <c r="O47" i="11"/>
  <c r="P47" i="11" s="1"/>
  <c r="P47" i="16" s="1"/>
  <c r="L46" i="10"/>
  <c r="L46" i="14"/>
  <c r="O47" i="5"/>
  <c r="P47" i="5" s="1"/>
  <c r="R47" i="16" s="1"/>
  <c r="K47" i="5"/>
  <c r="O47" i="7"/>
  <c r="P47" i="7" s="1"/>
  <c r="I47" i="16" s="1"/>
  <c r="K47" i="7"/>
  <c r="L47" i="19"/>
  <c r="L51" i="3"/>
  <c r="O52" i="3"/>
  <c r="P52" i="3" s="1"/>
  <c r="B52" i="16" s="1"/>
  <c r="P49" i="27"/>
  <c r="Q49" i="27" s="1"/>
  <c r="L49" i="27"/>
  <c r="K52" i="3"/>
  <c r="J52" i="3" s="1"/>
  <c r="O50" i="28" l="1"/>
  <c r="P50" i="28" s="1"/>
  <c r="K50" i="28"/>
  <c r="H47" i="5"/>
  <c r="J47" i="5"/>
  <c r="F48" i="5" s="1"/>
  <c r="G48" i="5" s="1"/>
  <c r="I47" i="5"/>
  <c r="D48" i="5" s="1"/>
  <c r="J47" i="8"/>
  <c r="F48" i="8" s="1"/>
  <c r="G48" i="8" s="1"/>
  <c r="H47" i="8"/>
  <c r="L47" i="8" s="1"/>
  <c r="I47" i="8"/>
  <c r="D48" i="8" s="1"/>
  <c r="J48" i="20"/>
  <c r="F49" i="20" s="1"/>
  <c r="G49" i="20" s="1"/>
  <c r="I48" i="20"/>
  <c r="D49" i="20" s="1"/>
  <c r="H48" i="20"/>
  <c r="L48" i="20" s="1"/>
  <c r="H47" i="6"/>
  <c r="L47" i="6" s="1"/>
  <c r="J47" i="6"/>
  <c r="F48" i="6" s="1"/>
  <c r="G48" i="6" s="1"/>
  <c r="I47" i="6"/>
  <c r="D48" i="6" s="1"/>
  <c r="H47" i="9"/>
  <c r="J47" i="9"/>
  <c r="F48" i="9" s="1"/>
  <c r="G48" i="9" s="1"/>
  <c r="I47" i="9"/>
  <c r="D48" i="9" s="1"/>
  <c r="J47" i="12"/>
  <c r="F48" i="12" s="1"/>
  <c r="G48" i="12" s="1"/>
  <c r="I47" i="12"/>
  <c r="D48" i="12" s="1"/>
  <c r="H47" i="12"/>
  <c r="L47" i="12" s="1"/>
  <c r="J48" i="19"/>
  <c r="F49" i="19" s="1"/>
  <c r="G49" i="19" s="1"/>
  <c r="I48" i="19"/>
  <c r="D49" i="19" s="1"/>
  <c r="H48" i="19"/>
  <c r="H48" i="4"/>
  <c r="J48" i="4"/>
  <c r="F49" i="4" s="1"/>
  <c r="G49" i="4" s="1"/>
  <c r="I48" i="4"/>
  <c r="D49" i="4" s="1"/>
  <c r="H47" i="15"/>
  <c r="I47" i="15"/>
  <c r="D48" i="15" s="1"/>
  <c r="J47" i="15"/>
  <c r="F48" i="15" s="1"/>
  <c r="G48" i="15" s="1"/>
  <c r="J47" i="14"/>
  <c r="F48" i="14" s="1"/>
  <c r="G48" i="14" s="1"/>
  <c r="I47" i="14"/>
  <c r="D48" i="14" s="1"/>
  <c r="H47" i="14"/>
  <c r="J47" i="7"/>
  <c r="F48" i="7" s="1"/>
  <c r="G48" i="7" s="1"/>
  <c r="I47" i="7"/>
  <c r="D48" i="7" s="1"/>
  <c r="H47" i="7"/>
  <c r="H47" i="11"/>
  <c r="L47" i="11" s="1"/>
  <c r="J47" i="11"/>
  <c r="F48" i="11" s="1"/>
  <c r="G48" i="11" s="1"/>
  <c r="I47" i="11"/>
  <c r="D48" i="11" s="1"/>
  <c r="J48" i="18"/>
  <c r="F49" i="18" s="1"/>
  <c r="G49" i="18" s="1"/>
  <c r="I48" i="18"/>
  <c r="D49" i="18" s="1"/>
  <c r="H48" i="18"/>
  <c r="L48" i="18" s="1"/>
  <c r="I48" i="25"/>
  <c r="D49" i="25" s="1"/>
  <c r="H48" i="25"/>
  <c r="L48" i="25" s="1"/>
  <c r="J48" i="25"/>
  <c r="F49" i="25" s="1"/>
  <c r="G49" i="25" s="1"/>
  <c r="J47" i="10"/>
  <c r="F48" i="10" s="1"/>
  <c r="G48" i="10" s="1"/>
  <c r="I47" i="10"/>
  <c r="D48" i="10" s="1"/>
  <c r="H47" i="10"/>
  <c r="H47" i="13"/>
  <c r="L47" i="13" s="1"/>
  <c r="J47" i="13"/>
  <c r="F48" i="13" s="1"/>
  <c r="G48" i="13" s="1"/>
  <c r="I47" i="13"/>
  <c r="D48" i="13" s="1"/>
  <c r="J48" i="21"/>
  <c r="F49" i="21" s="1"/>
  <c r="G49" i="21" s="1"/>
  <c r="I48" i="21"/>
  <c r="D49" i="21" s="1"/>
  <c r="H48" i="21"/>
  <c r="L48" i="21" s="1"/>
  <c r="J48" i="26"/>
  <c r="F49" i="26" s="1"/>
  <c r="G49" i="26" s="1"/>
  <c r="H48" i="26"/>
  <c r="I48" i="26"/>
  <c r="D49" i="26" s="1"/>
  <c r="I48" i="22"/>
  <c r="D49" i="22" s="1"/>
  <c r="J48" i="22"/>
  <c r="F49" i="22" s="1"/>
  <c r="G49" i="22" s="1"/>
  <c r="H48" i="22"/>
  <c r="J48" i="24"/>
  <c r="F49" i="24" s="1"/>
  <c r="G49" i="24" s="1"/>
  <c r="I48" i="24"/>
  <c r="D49" i="24" s="1"/>
  <c r="H48" i="24"/>
  <c r="I49" i="27"/>
  <c r="M49" i="27" s="1"/>
  <c r="J49" i="27"/>
  <c r="K49" i="27"/>
  <c r="G50" i="27" s="1"/>
  <c r="H50" i="27" s="1"/>
  <c r="E50" i="27"/>
  <c r="H52" i="3"/>
  <c r="I52" i="3"/>
  <c r="D53" i="3" s="1"/>
  <c r="F53" i="3"/>
  <c r="G53" i="3" s="1"/>
  <c r="J50" i="28" l="1"/>
  <c r="F51" i="28" s="1"/>
  <c r="G51" i="28" s="1"/>
  <c r="I50" i="28"/>
  <c r="D51" i="28" s="1"/>
  <c r="H50" i="28"/>
  <c r="L50" i="28" s="1"/>
  <c r="K49" i="26"/>
  <c r="O49" i="26"/>
  <c r="P49" i="26" s="1"/>
  <c r="V49" i="16" s="1"/>
  <c r="O48" i="13"/>
  <c r="P48" i="13" s="1"/>
  <c r="F48" i="16" s="1"/>
  <c r="K48" i="13"/>
  <c r="O48" i="10"/>
  <c r="P48" i="10" s="1"/>
  <c r="D48" i="16" s="1"/>
  <c r="K48" i="10"/>
  <c r="K48" i="11"/>
  <c r="O48" i="11"/>
  <c r="P48" i="11" s="1"/>
  <c r="P48" i="16" s="1"/>
  <c r="O48" i="7"/>
  <c r="P48" i="7" s="1"/>
  <c r="I48" i="16" s="1"/>
  <c r="K48" i="7"/>
  <c r="O48" i="15"/>
  <c r="P48" i="15" s="1"/>
  <c r="N48" i="16" s="1"/>
  <c r="K48" i="15"/>
  <c r="K49" i="4"/>
  <c r="O49" i="19"/>
  <c r="P49" i="19" s="1"/>
  <c r="S49" i="16" s="1"/>
  <c r="K49" i="19"/>
  <c r="O48" i="6"/>
  <c r="P48" i="6" s="1"/>
  <c r="W48" i="16" s="1"/>
  <c r="K48" i="6"/>
  <c r="K49" i="20"/>
  <c r="O49" i="20"/>
  <c r="P49" i="20" s="1"/>
  <c r="T49" i="16" s="1"/>
  <c r="L48" i="24"/>
  <c r="K48" i="14"/>
  <c r="O48" i="14"/>
  <c r="P48" i="14" s="1"/>
  <c r="M48" i="16" s="1"/>
  <c r="O48" i="8"/>
  <c r="P48" i="8" s="1"/>
  <c r="X48" i="16" s="1"/>
  <c r="K48" i="8"/>
  <c r="O49" i="24"/>
  <c r="P49" i="24" s="1"/>
  <c r="J49" i="16" s="1"/>
  <c r="K49" i="24"/>
  <c r="O49" i="25"/>
  <c r="P49" i="25" s="1"/>
  <c r="K49" i="16" s="1"/>
  <c r="K49" i="25"/>
  <c r="L47" i="14"/>
  <c r="O49" i="4"/>
  <c r="P49" i="4" s="1"/>
  <c r="C49" i="16" s="1"/>
  <c r="L48" i="4"/>
  <c r="O48" i="9"/>
  <c r="P48" i="9" s="1"/>
  <c r="L48" i="16" s="1"/>
  <c r="K48" i="9"/>
  <c r="O48" i="5"/>
  <c r="P48" i="5" s="1"/>
  <c r="R48" i="16" s="1"/>
  <c r="K48" i="5"/>
  <c r="O49" i="22"/>
  <c r="P49" i="22" s="1"/>
  <c r="U49" i="16" s="1"/>
  <c r="K49" i="22"/>
  <c r="O48" i="12"/>
  <c r="P48" i="12" s="1"/>
  <c r="Q48" i="16" s="1"/>
  <c r="K48" i="12"/>
  <c r="L48" i="22"/>
  <c r="L48" i="26"/>
  <c r="O49" i="21"/>
  <c r="P49" i="21" s="1"/>
  <c r="H49" i="16" s="1"/>
  <c r="K49" i="21"/>
  <c r="L47" i="10"/>
  <c r="O49" i="18"/>
  <c r="P49" i="18" s="1"/>
  <c r="G49" i="16" s="1"/>
  <c r="K49" i="18"/>
  <c r="L47" i="7"/>
  <c r="L47" i="15"/>
  <c r="L48" i="19"/>
  <c r="L47" i="9"/>
  <c r="L47" i="5"/>
  <c r="L52" i="3"/>
  <c r="O53" i="3"/>
  <c r="P53" i="3" s="1"/>
  <c r="B53" i="16" s="1"/>
  <c r="P50" i="27"/>
  <c r="Q50" i="27" s="1"/>
  <c r="L50" i="27"/>
  <c r="K53" i="3"/>
  <c r="H53" i="3" s="1"/>
  <c r="O51" i="28" l="1"/>
  <c r="P51" i="28" s="1"/>
  <c r="K51" i="28"/>
  <c r="I48" i="15"/>
  <c r="D49" i="15" s="1"/>
  <c r="H48" i="15"/>
  <c r="J48" i="15"/>
  <c r="F49" i="15" s="1"/>
  <c r="G49" i="15" s="1"/>
  <c r="J49" i="21"/>
  <c r="F50" i="21" s="1"/>
  <c r="G50" i="21" s="1"/>
  <c r="I49" i="21"/>
  <c r="D50" i="21" s="1"/>
  <c r="H49" i="21"/>
  <c r="L49" i="21" s="1"/>
  <c r="I49" i="19"/>
  <c r="D50" i="19" s="1"/>
  <c r="H49" i="19"/>
  <c r="J49" i="19"/>
  <c r="F50" i="19" s="1"/>
  <c r="G50" i="19" s="1"/>
  <c r="I48" i="11"/>
  <c r="D49" i="11" s="1"/>
  <c r="J48" i="11"/>
  <c r="F49" i="11" s="1"/>
  <c r="G49" i="11" s="1"/>
  <c r="H48" i="11"/>
  <c r="I49" i="18"/>
  <c r="D50" i="18" s="1"/>
  <c r="H49" i="18"/>
  <c r="L49" i="18" s="1"/>
  <c r="J49" i="18"/>
  <c r="F50" i="18" s="1"/>
  <c r="G50" i="18" s="1"/>
  <c r="I49" i="22"/>
  <c r="D50" i="22" s="1"/>
  <c r="H49" i="22"/>
  <c r="J49" i="22"/>
  <c r="F50" i="22" s="1"/>
  <c r="G50" i="22" s="1"/>
  <c r="H48" i="14"/>
  <c r="J48" i="14"/>
  <c r="F49" i="14" s="1"/>
  <c r="G49" i="14" s="1"/>
  <c r="I48" i="14"/>
  <c r="D49" i="14" s="1"/>
  <c r="I49" i="20"/>
  <c r="D50" i="20" s="1"/>
  <c r="J49" i="20"/>
  <c r="F50" i="20" s="1"/>
  <c r="G50" i="20" s="1"/>
  <c r="H49" i="20"/>
  <c r="I48" i="7"/>
  <c r="D49" i="7" s="1"/>
  <c r="H48" i="7"/>
  <c r="J48" i="7"/>
  <c r="F49" i="7" s="1"/>
  <c r="G49" i="7" s="1"/>
  <c r="J48" i="10"/>
  <c r="F49" i="10" s="1"/>
  <c r="G49" i="10" s="1"/>
  <c r="I48" i="10"/>
  <c r="D49" i="10" s="1"/>
  <c r="H48" i="10"/>
  <c r="L48" i="10" s="1"/>
  <c r="H48" i="13"/>
  <c r="L48" i="13" s="1"/>
  <c r="I48" i="13"/>
  <c r="D49" i="13" s="1"/>
  <c r="J48" i="13"/>
  <c r="F49" i="13" s="1"/>
  <c r="G49" i="13" s="1"/>
  <c r="J48" i="9"/>
  <c r="F49" i="9" s="1"/>
  <c r="G49" i="9" s="1"/>
  <c r="I48" i="9"/>
  <c r="D49" i="9" s="1"/>
  <c r="H48" i="9"/>
  <c r="J49" i="24"/>
  <c r="F50" i="24" s="1"/>
  <c r="G50" i="24" s="1"/>
  <c r="I49" i="24"/>
  <c r="D50" i="24" s="1"/>
  <c r="H49" i="24"/>
  <c r="J48" i="12"/>
  <c r="F49" i="12" s="1"/>
  <c r="G49" i="12" s="1"/>
  <c r="H48" i="12"/>
  <c r="L48" i="12" s="1"/>
  <c r="I48" i="12"/>
  <c r="D49" i="12" s="1"/>
  <c r="I48" i="5"/>
  <c r="D49" i="5" s="1"/>
  <c r="H48" i="5"/>
  <c r="J48" i="5"/>
  <c r="F49" i="5" s="1"/>
  <c r="G49" i="5" s="1"/>
  <c r="H49" i="25"/>
  <c r="J49" i="25"/>
  <c r="F50" i="25" s="1"/>
  <c r="G50" i="25" s="1"/>
  <c r="I49" i="25"/>
  <c r="D50" i="25" s="1"/>
  <c r="H48" i="8"/>
  <c r="J48" i="8"/>
  <c r="F49" i="8" s="1"/>
  <c r="G49" i="8" s="1"/>
  <c r="I48" i="8"/>
  <c r="D49" i="8" s="1"/>
  <c r="J48" i="6"/>
  <c r="F49" i="6" s="1"/>
  <c r="G49" i="6" s="1"/>
  <c r="H48" i="6"/>
  <c r="L48" i="6" s="1"/>
  <c r="I48" i="6"/>
  <c r="D49" i="6" s="1"/>
  <c r="J49" i="4"/>
  <c r="F50" i="4" s="1"/>
  <c r="G50" i="4" s="1"/>
  <c r="H49" i="4"/>
  <c r="L49" i="4" s="1"/>
  <c r="I49" i="4"/>
  <c r="D50" i="4" s="1"/>
  <c r="J49" i="26"/>
  <c r="F50" i="26" s="1"/>
  <c r="G50" i="26" s="1"/>
  <c r="I49" i="26"/>
  <c r="D50" i="26" s="1"/>
  <c r="H49" i="26"/>
  <c r="L53" i="3"/>
  <c r="J50" i="27"/>
  <c r="K50" i="27"/>
  <c r="G51" i="27" s="1"/>
  <c r="H51" i="27" s="1"/>
  <c r="I50" i="27"/>
  <c r="M50" i="27"/>
  <c r="E51" i="27"/>
  <c r="I53" i="3"/>
  <c r="D54" i="3" s="1"/>
  <c r="J53" i="3"/>
  <c r="F54" i="3" s="1"/>
  <c r="I51" i="28" l="1"/>
  <c r="D52" i="28" s="1"/>
  <c r="H51" i="28"/>
  <c r="L51" i="28" s="1"/>
  <c r="J51" i="28"/>
  <c r="F52" i="28" s="1"/>
  <c r="G52" i="28" s="1"/>
  <c r="L49" i="26"/>
  <c r="O49" i="6"/>
  <c r="P49" i="6" s="1"/>
  <c r="W49" i="16" s="1"/>
  <c r="K49" i="6"/>
  <c r="L48" i="5"/>
  <c r="K49" i="12"/>
  <c r="O49" i="12"/>
  <c r="P49" i="12" s="1"/>
  <c r="Q49" i="16" s="1"/>
  <c r="L48" i="9"/>
  <c r="K49" i="10"/>
  <c r="O49" i="10"/>
  <c r="P49" i="10" s="1"/>
  <c r="D49" i="16" s="1"/>
  <c r="L49" i="20"/>
  <c r="K49" i="14"/>
  <c r="O49" i="14"/>
  <c r="P49" i="14" s="1"/>
  <c r="M49" i="16" s="1"/>
  <c r="L48" i="11"/>
  <c r="L49" i="19"/>
  <c r="K50" i="21"/>
  <c r="O50" i="21"/>
  <c r="P50" i="21" s="1"/>
  <c r="H50" i="16" s="1"/>
  <c r="O50" i="4"/>
  <c r="P50" i="4" s="1"/>
  <c r="C50" i="16" s="1"/>
  <c r="K50" i="4"/>
  <c r="K50" i="25"/>
  <c r="O50" i="25"/>
  <c r="P50" i="25" s="1"/>
  <c r="K50" i="16" s="1"/>
  <c r="L49" i="24"/>
  <c r="K49" i="7"/>
  <c r="O49" i="7"/>
  <c r="P49" i="7" s="1"/>
  <c r="I49" i="16" s="1"/>
  <c r="O50" i="20"/>
  <c r="P50" i="20" s="1"/>
  <c r="T50" i="16" s="1"/>
  <c r="K50" i="20"/>
  <c r="L48" i="14"/>
  <c r="K50" i="18"/>
  <c r="O50" i="18"/>
  <c r="P50" i="18" s="1"/>
  <c r="G50" i="16" s="1"/>
  <c r="O49" i="11"/>
  <c r="P49" i="11" s="1"/>
  <c r="P49" i="16" s="1"/>
  <c r="K49" i="11"/>
  <c r="K49" i="15"/>
  <c r="O49" i="15"/>
  <c r="P49" i="15" s="1"/>
  <c r="N49" i="16" s="1"/>
  <c r="O50" i="26"/>
  <c r="P50" i="26" s="1"/>
  <c r="V50" i="16" s="1"/>
  <c r="K50" i="26"/>
  <c r="O49" i="8"/>
  <c r="P49" i="8" s="1"/>
  <c r="X49" i="16" s="1"/>
  <c r="K49" i="8"/>
  <c r="L49" i="25"/>
  <c r="K49" i="9"/>
  <c r="O49" i="9"/>
  <c r="P49" i="9" s="1"/>
  <c r="L49" i="16" s="1"/>
  <c r="L48" i="7"/>
  <c r="K50" i="22"/>
  <c r="O50" i="22"/>
  <c r="P50" i="22" s="1"/>
  <c r="U50" i="16" s="1"/>
  <c r="L48" i="15"/>
  <c r="L48" i="8"/>
  <c r="K49" i="5"/>
  <c r="O49" i="5"/>
  <c r="P49" i="5" s="1"/>
  <c r="R49" i="16" s="1"/>
  <c r="K50" i="24"/>
  <c r="O50" i="24"/>
  <c r="P50" i="24" s="1"/>
  <c r="J50" i="16" s="1"/>
  <c r="O49" i="13"/>
  <c r="P49" i="13" s="1"/>
  <c r="F49" i="16" s="1"/>
  <c r="K49" i="13"/>
  <c r="L49" i="22"/>
  <c r="K50" i="19"/>
  <c r="O50" i="19"/>
  <c r="P50" i="19" s="1"/>
  <c r="S50" i="16" s="1"/>
  <c r="L51" i="27"/>
  <c r="P51" i="27"/>
  <c r="Q51" i="27" s="1"/>
  <c r="G54" i="3"/>
  <c r="K52" i="28" l="1"/>
  <c r="O52" i="28"/>
  <c r="P52" i="28" s="1"/>
  <c r="I50" i="20"/>
  <c r="D51" i="20" s="1"/>
  <c r="H50" i="20"/>
  <c r="J50" i="20"/>
  <c r="F51" i="20" s="1"/>
  <c r="G51" i="20" s="1"/>
  <c r="I50" i="4"/>
  <c r="D51" i="4" s="1"/>
  <c r="H50" i="4"/>
  <c r="L50" i="4" s="1"/>
  <c r="J50" i="4"/>
  <c r="F51" i="4" s="1"/>
  <c r="G51" i="4" s="1"/>
  <c r="I49" i="6"/>
  <c r="D50" i="6" s="1"/>
  <c r="H49" i="6"/>
  <c r="L49" i="6" s="1"/>
  <c r="J49" i="6"/>
  <c r="F50" i="6" s="1"/>
  <c r="G50" i="6" s="1"/>
  <c r="J49" i="8"/>
  <c r="F50" i="8" s="1"/>
  <c r="G50" i="8" s="1"/>
  <c r="I49" i="8"/>
  <c r="D50" i="8" s="1"/>
  <c r="H49" i="8"/>
  <c r="H50" i="24"/>
  <c r="L50" i="24" s="1"/>
  <c r="I50" i="24"/>
  <c r="D51" i="24" s="1"/>
  <c r="J50" i="24"/>
  <c r="F51" i="24" s="1"/>
  <c r="G51" i="24" s="1"/>
  <c r="J50" i="22"/>
  <c r="F51" i="22" s="1"/>
  <c r="G51" i="22" s="1"/>
  <c r="H50" i="22"/>
  <c r="I50" i="22"/>
  <c r="D51" i="22" s="1"/>
  <c r="H49" i="9"/>
  <c r="I49" i="9"/>
  <c r="D50" i="9" s="1"/>
  <c r="J49" i="9"/>
  <c r="F50" i="9" s="1"/>
  <c r="G50" i="9" s="1"/>
  <c r="J49" i="15"/>
  <c r="F50" i="15" s="1"/>
  <c r="G50" i="15" s="1"/>
  <c r="I49" i="15"/>
  <c r="D50" i="15" s="1"/>
  <c r="H49" i="15"/>
  <c r="H50" i="18"/>
  <c r="J50" i="18"/>
  <c r="F51" i="18" s="1"/>
  <c r="G51" i="18" s="1"/>
  <c r="I50" i="18"/>
  <c r="D51" i="18" s="1"/>
  <c r="I49" i="14"/>
  <c r="D50" i="14" s="1"/>
  <c r="H49" i="14"/>
  <c r="J49" i="14"/>
  <c r="F50" i="14" s="1"/>
  <c r="G50" i="14" s="1"/>
  <c r="I49" i="10"/>
  <c r="D50" i="10" s="1"/>
  <c r="H49" i="10"/>
  <c r="L49" i="10" s="1"/>
  <c r="J49" i="10"/>
  <c r="F50" i="10" s="1"/>
  <c r="G50" i="10" s="1"/>
  <c r="I49" i="12"/>
  <c r="D50" i="12" s="1"/>
  <c r="J49" i="12"/>
  <c r="F50" i="12" s="1"/>
  <c r="G50" i="12" s="1"/>
  <c r="H49" i="12"/>
  <c r="L49" i="12" s="1"/>
  <c r="I49" i="13"/>
  <c r="D50" i="13" s="1"/>
  <c r="J49" i="13"/>
  <c r="F50" i="13" s="1"/>
  <c r="G50" i="13" s="1"/>
  <c r="H49" i="13"/>
  <c r="L49" i="13" s="1"/>
  <c r="H50" i="26"/>
  <c r="I50" i="26"/>
  <c r="D51" i="26" s="1"/>
  <c r="J50" i="26"/>
  <c r="F51" i="26" s="1"/>
  <c r="G51" i="26" s="1"/>
  <c r="J49" i="11"/>
  <c r="F50" i="11" s="1"/>
  <c r="G50" i="11" s="1"/>
  <c r="I49" i="11"/>
  <c r="D50" i="11" s="1"/>
  <c r="H49" i="11"/>
  <c r="J50" i="19"/>
  <c r="F51" i="19" s="1"/>
  <c r="G51" i="19" s="1"/>
  <c r="I50" i="19"/>
  <c r="D51" i="19" s="1"/>
  <c r="H50" i="19"/>
  <c r="I49" i="5"/>
  <c r="D50" i="5" s="1"/>
  <c r="J49" i="5"/>
  <c r="F50" i="5" s="1"/>
  <c r="G50" i="5" s="1"/>
  <c r="H49" i="5"/>
  <c r="J49" i="7"/>
  <c r="F50" i="7" s="1"/>
  <c r="G50" i="7" s="1"/>
  <c r="I49" i="7"/>
  <c r="D50" i="7" s="1"/>
  <c r="H49" i="7"/>
  <c r="H50" i="25"/>
  <c r="J50" i="25"/>
  <c r="F51" i="25" s="1"/>
  <c r="G51" i="25" s="1"/>
  <c r="I50" i="25"/>
  <c r="D51" i="25" s="1"/>
  <c r="J50" i="21"/>
  <c r="F51" i="21" s="1"/>
  <c r="G51" i="21" s="1"/>
  <c r="I50" i="21"/>
  <c r="D51" i="21" s="1"/>
  <c r="H50" i="21"/>
  <c r="L50" i="21" s="1"/>
  <c r="K54" i="3"/>
  <c r="O54" i="3"/>
  <c r="P54" i="3" s="1"/>
  <c r="B54" i="16" s="1"/>
  <c r="K51" i="27"/>
  <c r="J51" i="27"/>
  <c r="I51" i="27"/>
  <c r="M51" i="27"/>
  <c r="E52" i="27"/>
  <c r="G52" i="27"/>
  <c r="H52" i="27" s="1"/>
  <c r="J54" i="3"/>
  <c r="F55" i="3" s="1"/>
  <c r="G55" i="3" s="1"/>
  <c r="H54" i="3"/>
  <c r="I54" i="3"/>
  <c r="D55" i="3" s="1"/>
  <c r="H52" i="28" l="1"/>
  <c r="L52" i="28" s="1"/>
  <c r="J52" i="28"/>
  <c r="F53" i="28" s="1"/>
  <c r="G53" i="28" s="1"/>
  <c r="I52" i="28"/>
  <c r="D53" i="28" s="1"/>
  <c r="O51" i="25"/>
  <c r="P51" i="25" s="1"/>
  <c r="K51" i="16" s="1"/>
  <c r="K51" i="25"/>
  <c r="O50" i="7"/>
  <c r="P50" i="7" s="1"/>
  <c r="I50" i="16" s="1"/>
  <c r="K50" i="7"/>
  <c r="L50" i="19"/>
  <c r="L50" i="26"/>
  <c r="L49" i="15"/>
  <c r="K51" i="22"/>
  <c r="O51" i="22"/>
  <c r="P51" i="22" s="1"/>
  <c r="U51" i="16" s="1"/>
  <c r="L49" i="8"/>
  <c r="L50" i="25"/>
  <c r="L49" i="5"/>
  <c r="K50" i="11"/>
  <c r="O50" i="11"/>
  <c r="P50" i="11" s="1"/>
  <c r="P50" i="16" s="1"/>
  <c r="K50" i="12"/>
  <c r="O50" i="12"/>
  <c r="P50" i="12" s="1"/>
  <c r="Q50" i="16" s="1"/>
  <c r="L49" i="9"/>
  <c r="K51" i="24"/>
  <c r="O51" i="24"/>
  <c r="P51" i="24" s="1"/>
  <c r="J51" i="16" s="1"/>
  <c r="O51" i="20"/>
  <c r="P51" i="20" s="1"/>
  <c r="T51" i="16" s="1"/>
  <c r="K51" i="20"/>
  <c r="K51" i="21"/>
  <c r="O51" i="21"/>
  <c r="P51" i="21" s="1"/>
  <c r="H51" i="16" s="1"/>
  <c r="L49" i="7"/>
  <c r="K50" i="5"/>
  <c r="O50" i="5"/>
  <c r="P50" i="5" s="1"/>
  <c r="R50" i="16" s="1"/>
  <c r="O51" i="19"/>
  <c r="P51" i="19" s="1"/>
  <c r="S51" i="16" s="1"/>
  <c r="K51" i="19"/>
  <c r="K51" i="26"/>
  <c r="O51" i="26"/>
  <c r="P51" i="26" s="1"/>
  <c r="V51" i="16" s="1"/>
  <c r="K50" i="13"/>
  <c r="O50" i="13"/>
  <c r="P50" i="13" s="1"/>
  <c r="F50" i="16" s="1"/>
  <c r="K50" i="14"/>
  <c r="O50" i="14"/>
  <c r="P50" i="14" s="1"/>
  <c r="M50" i="16" s="1"/>
  <c r="O51" i="18"/>
  <c r="P51" i="18" s="1"/>
  <c r="G51" i="16" s="1"/>
  <c r="K51" i="18"/>
  <c r="O50" i="15"/>
  <c r="P50" i="15" s="1"/>
  <c r="N50" i="16" s="1"/>
  <c r="K50" i="15"/>
  <c r="K50" i="8"/>
  <c r="O50" i="8"/>
  <c r="P50" i="8" s="1"/>
  <c r="X50" i="16" s="1"/>
  <c r="O51" i="4"/>
  <c r="P51" i="4" s="1"/>
  <c r="C51" i="16" s="1"/>
  <c r="K51" i="4"/>
  <c r="L50" i="20"/>
  <c r="L49" i="11"/>
  <c r="K50" i="10"/>
  <c r="O50" i="10"/>
  <c r="P50" i="10" s="1"/>
  <c r="D50" i="16" s="1"/>
  <c r="L49" i="14"/>
  <c r="L50" i="18"/>
  <c r="K50" i="9"/>
  <c r="O50" i="9"/>
  <c r="P50" i="9" s="1"/>
  <c r="L50" i="16" s="1"/>
  <c r="L50" i="22"/>
  <c r="O50" i="6"/>
  <c r="P50" i="6" s="1"/>
  <c r="W50" i="16" s="1"/>
  <c r="K50" i="6"/>
  <c r="L54" i="3"/>
  <c r="O55" i="3"/>
  <c r="P55" i="3" s="1"/>
  <c r="B55" i="16" s="1"/>
  <c r="L52" i="27"/>
  <c r="P52" i="27"/>
  <c r="Q52" i="27" s="1"/>
  <c r="K55" i="3"/>
  <c r="I55" i="3" s="1"/>
  <c r="D56" i="3" s="1"/>
  <c r="K53" i="28" l="1"/>
  <c r="O53" i="28"/>
  <c r="P53" i="28" s="1"/>
  <c r="I51" i="18"/>
  <c r="D52" i="18" s="1"/>
  <c r="H51" i="18"/>
  <c r="J51" i="18"/>
  <c r="F52" i="18" s="1"/>
  <c r="G52" i="18" s="1"/>
  <c r="J51" i="19"/>
  <c r="F52" i="19" s="1"/>
  <c r="G52" i="19" s="1"/>
  <c r="H51" i="19"/>
  <c r="I51" i="19"/>
  <c r="D52" i="19" s="1"/>
  <c r="I51" i="20"/>
  <c r="D52" i="20" s="1"/>
  <c r="H51" i="20"/>
  <c r="J51" i="20"/>
  <c r="F52" i="20" s="1"/>
  <c r="G52" i="20" s="1"/>
  <c r="I50" i="7"/>
  <c r="D51" i="7" s="1"/>
  <c r="J50" i="7"/>
  <c r="F51" i="7" s="1"/>
  <c r="G51" i="7" s="1"/>
  <c r="H50" i="7"/>
  <c r="H50" i="10"/>
  <c r="L50" i="10" s="1"/>
  <c r="J50" i="10"/>
  <c r="F51" i="10" s="1"/>
  <c r="G51" i="10" s="1"/>
  <c r="I50" i="10"/>
  <c r="D51" i="10" s="1"/>
  <c r="J50" i="8"/>
  <c r="F51" i="8" s="1"/>
  <c r="G51" i="8" s="1"/>
  <c r="I50" i="8"/>
  <c r="D51" i="8" s="1"/>
  <c r="H50" i="8"/>
  <c r="J50" i="13"/>
  <c r="F51" i="13" s="1"/>
  <c r="G51" i="13" s="1"/>
  <c r="H50" i="13"/>
  <c r="I50" i="13"/>
  <c r="D51" i="13" s="1"/>
  <c r="I50" i="11"/>
  <c r="D51" i="11" s="1"/>
  <c r="H50" i="11"/>
  <c r="J50" i="11"/>
  <c r="F51" i="11" s="1"/>
  <c r="G51" i="11" s="1"/>
  <c r="I51" i="22"/>
  <c r="D52" i="22" s="1"/>
  <c r="H51" i="22"/>
  <c r="J51" i="22"/>
  <c r="F52" i="22" s="1"/>
  <c r="G52" i="22" s="1"/>
  <c r="H51" i="4"/>
  <c r="L51" i="4" s="1"/>
  <c r="J51" i="4"/>
  <c r="F52" i="4" s="1"/>
  <c r="G52" i="4" s="1"/>
  <c r="I51" i="4"/>
  <c r="D52" i="4" s="1"/>
  <c r="H50" i="15"/>
  <c r="J50" i="15"/>
  <c r="F51" i="15" s="1"/>
  <c r="G51" i="15" s="1"/>
  <c r="I50" i="15"/>
  <c r="D51" i="15" s="1"/>
  <c r="H51" i="25"/>
  <c r="I51" i="25"/>
  <c r="D52" i="25" s="1"/>
  <c r="J51" i="25"/>
  <c r="F52" i="25" s="1"/>
  <c r="G52" i="25" s="1"/>
  <c r="J50" i="6"/>
  <c r="F51" i="6" s="1"/>
  <c r="G51" i="6" s="1"/>
  <c r="H50" i="6"/>
  <c r="L50" i="6" s="1"/>
  <c r="I50" i="6"/>
  <c r="D51" i="6" s="1"/>
  <c r="J50" i="9"/>
  <c r="F51" i="9" s="1"/>
  <c r="G51" i="9" s="1"/>
  <c r="H50" i="9"/>
  <c r="I50" i="9"/>
  <c r="D51" i="9" s="1"/>
  <c r="I50" i="14"/>
  <c r="D51" i="14" s="1"/>
  <c r="H50" i="14"/>
  <c r="J50" i="14"/>
  <c r="F51" i="14" s="1"/>
  <c r="G51" i="14" s="1"/>
  <c r="J51" i="26"/>
  <c r="F52" i="26" s="1"/>
  <c r="G52" i="26" s="1"/>
  <c r="I51" i="26"/>
  <c r="D52" i="26" s="1"/>
  <c r="H51" i="26"/>
  <c r="L51" i="26" s="1"/>
  <c r="J50" i="5"/>
  <c r="F51" i="5" s="1"/>
  <c r="G51" i="5" s="1"/>
  <c r="H50" i="5"/>
  <c r="I50" i="5"/>
  <c r="D51" i="5" s="1"/>
  <c r="H51" i="21"/>
  <c r="J51" i="21"/>
  <c r="F52" i="21" s="1"/>
  <c r="G52" i="21" s="1"/>
  <c r="I51" i="21"/>
  <c r="D52" i="21" s="1"/>
  <c r="I51" i="24"/>
  <c r="D52" i="24" s="1"/>
  <c r="J51" i="24"/>
  <c r="F52" i="24" s="1"/>
  <c r="G52" i="24" s="1"/>
  <c r="H51" i="24"/>
  <c r="L51" i="24" s="1"/>
  <c r="J50" i="12"/>
  <c r="F51" i="12" s="1"/>
  <c r="G51" i="12" s="1"/>
  <c r="I50" i="12"/>
  <c r="D51" i="12" s="1"/>
  <c r="H50" i="12"/>
  <c r="L50" i="12" s="1"/>
  <c r="I52" i="27"/>
  <c r="J52" i="27"/>
  <c r="E53" i="27" s="1"/>
  <c r="K52" i="27"/>
  <c r="G53" i="27"/>
  <c r="H53" i="27" s="1"/>
  <c r="M52" i="27"/>
  <c r="J55" i="3"/>
  <c r="F56" i="3" s="1"/>
  <c r="G56" i="3" s="1"/>
  <c r="K56" i="3" s="1"/>
  <c r="H55" i="3"/>
  <c r="J53" i="28" l="1"/>
  <c r="F54" i="28" s="1"/>
  <c r="G54" i="28" s="1"/>
  <c r="I53" i="28"/>
  <c r="D54" i="28" s="1"/>
  <c r="H53" i="28"/>
  <c r="L53" i="28" s="1"/>
  <c r="O52" i="24"/>
  <c r="P52" i="24" s="1"/>
  <c r="J52" i="16" s="1"/>
  <c r="K52" i="24"/>
  <c r="L51" i="21"/>
  <c r="L50" i="14"/>
  <c r="O51" i="9"/>
  <c r="P51" i="9" s="1"/>
  <c r="L51" i="16" s="1"/>
  <c r="K51" i="9"/>
  <c r="K52" i="25"/>
  <c r="O52" i="25"/>
  <c r="P52" i="25" s="1"/>
  <c r="K52" i="16" s="1"/>
  <c r="O51" i="15"/>
  <c r="P51" i="15" s="1"/>
  <c r="N51" i="16" s="1"/>
  <c r="K51" i="15"/>
  <c r="K51" i="11"/>
  <c r="O51" i="11"/>
  <c r="P51" i="11" s="1"/>
  <c r="P51" i="16" s="1"/>
  <c r="L50" i="13"/>
  <c r="K51" i="8"/>
  <c r="O51" i="8"/>
  <c r="P51" i="8" s="1"/>
  <c r="X51" i="16" s="1"/>
  <c r="L50" i="7"/>
  <c r="L51" i="20"/>
  <c r="K52" i="19"/>
  <c r="O52" i="19"/>
  <c r="P52" i="19" s="1"/>
  <c r="S52" i="16" s="1"/>
  <c r="L50" i="15"/>
  <c r="K52" i="22"/>
  <c r="O52" i="22"/>
  <c r="P52" i="22" s="1"/>
  <c r="U52" i="16" s="1"/>
  <c r="L50" i="11"/>
  <c r="O51" i="13"/>
  <c r="P51" i="13" s="1"/>
  <c r="F51" i="16" s="1"/>
  <c r="K51" i="13"/>
  <c r="O51" i="7"/>
  <c r="P51" i="7" s="1"/>
  <c r="I51" i="16" s="1"/>
  <c r="K51" i="7"/>
  <c r="O52" i="18"/>
  <c r="P52" i="18" s="1"/>
  <c r="G52" i="16" s="1"/>
  <c r="K52" i="18"/>
  <c r="O51" i="12"/>
  <c r="P51" i="12" s="1"/>
  <c r="Q51" i="16" s="1"/>
  <c r="K51" i="12"/>
  <c r="L50" i="5"/>
  <c r="O52" i="26"/>
  <c r="P52" i="26" s="1"/>
  <c r="V52" i="16" s="1"/>
  <c r="K52" i="26"/>
  <c r="L51" i="25"/>
  <c r="L51" i="22"/>
  <c r="L50" i="8"/>
  <c r="K51" i="10"/>
  <c r="O51" i="10"/>
  <c r="P51" i="10" s="1"/>
  <c r="D51" i="16" s="1"/>
  <c r="L51" i="18"/>
  <c r="O52" i="21"/>
  <c r="P52" i="21" s="1"/>
  <c r="H52" i="16" s="1"/>
  <c r="K52" i="21"/>
  <c r="O51" i="5"/>
  <c r="P51" i="5" s="1"/>
  <c r="R51" i="16" s="1"/>
  <c r="K51" i="5"/>
  <c r="O51" i="14"/>
  <c r="P51" i="14" s="1"/>
  <c r="M51" i="16" s="1"/>
  <c r="K51" i="14"/>
  <c r="L50" i="9"/>
  <c r="O51" i="6"/>
  <c r="P51" i="6" s="1"/>
  <c r="W51" i="16" s="1"/>
  <c r="K51" i="6"/>
  <c r="O52" i="4"/>
  <c r="P52" i="4" s="1"/>
  <c r="C52" i="16" s="1"/>
  <c r="K52" i="4"/>
  <c r="O52" i="20"/>
  <c r="P52" i="20" s="1"/>
  <c r="T52" i="16" s="1"/>
  <c r="K52" i="20"/>
  <c r="L51" i="19"/>
  <c r="L55" i="3"/>
  <c r="O56" i="3"/>
  <c r="P56" i="3" s="1"/>
  <c r="B56" i="16" s="1"/>
  <c r="P53" i="27"/>
  <c r="Q53" i="27" s="1"/>
  <c r="L53" i="27"/>
  <c r="H56" i="3"/>
  <c r="I56" i="3"/>
  <c r="D57" i="3" s="1"/>
  <c r="J56" i="3"/>
  <c r="F57" i="3" s="1"/>
  <c r="G57" i="3" s="1"/>
  <c r="O54" i="28" l="1"/>
  <c r="P54" i="28" s="1"/>
  <c r="K54" i="28"/>
  <c r="H51" i="11"/>
  <c r="J51" i="11"/>
  <c r="F52" i="11" s="1"/>
  <c r="G52" i="11" s="1"/>
  <c r="I51" i="11"/>
  <c r="D52" i="11" s="1"/>
  <c r="H52" i="4"/>
  <c r="L52" i="4" s="1"/>
  <c r="I52" i="4"/>
  <c r="D53" i="4" s="1"/>
  <c r="J52" i="4"/>
  <c r="F53" i="4" s="1"/>
  <c r="G53" i="4" s="1"/>
  <c r="J51" i="5"/>
  <c r="F52" i="5" s="1"/>
  <c r="G52" i="5" s="1"/>
  <c r="I51" i="5"/>
  <c r="D52" i="5" s="1"/>
  <c r="H51" i="5"/>
  <c r="L51" i="5" s="1"/>
  <c r="J52" i="18"/>
  <c r="F53" i="18" s="1"/>
  <c r="G53" i="18" s="1"/>
  <c r="I52" i="18"/>
  <c r="D53" i="18" s="1"/>
  <c r="H52" i="18"/>
  <c r="H51" i="13"/>
  <c r="J51" i="13"/>
  <c r="F52" i="13" s="1"/>
  <c r="G52" i="13" s="1"/>
  <c r="I51" i="13"/>
  <c r="D52" i="13" s="1"/>
  <c r="I51" i="15"/>
  <c r="D52" i="15" s="1"/>
  <c r="H51" i="15"/>
  <c r="L51" i="15" s="1"/>
  <c r="J51" i="15"/>
  <c r="F52" i="15" s="1"/>
  <c r="G52" i="15" s="1"/>
  <c r="H51" i="9"/>
  <c r="J51" i="9"/>
  <c r="F52" i="9" s="1"/>
  <c r="G52" i="9" s="1"/>
  <c r="I51" i="9"/>
  <c r="D52" i="9" s="1"/>
  <c r="J52" i="22"/>
  <c r="F53" i="22" s="1"/>
  <c r="G53" i="22" s="1"/>
  <c r="H52" i="22"/>
  <c r="L52" i="22" s="1"/>
  <c r="I52" i="22"/>
  <c r="D53" i="22" s="1"/>
  <c r="J52" i="19"/>
  <c r="F53" i="19" s="1"/>
  <c r="G53" i="19" s="1"/>
  <c r="I52" i="19"/>
  <c r="D53" i="19" s="1"/>
  <c r="H52" i="19"/>
  <c r="L52" i="19" s="1"/>
  <c r="J51" i="10"/>
  <c r="F52" i="10" s="1"/>
  <c r="G52" i="10" s="1"/>
  <c r="I51" i="10"/>
  <c r="D52" i="10" s="1"/>
  <c r="H51" i="10"/>
  <c r="L51" i="10" s="1"/>
  <c r="K57" i="3"/>
  <c r="J57" i="3" s="1"/>
  <c r="F58" i="3" s="1"/>
  <c r="G58" i="3" s="1"/>
  <c r="J52" i="20"/>
  <c r="F53" i="20" s="1"/>
  <c r="G53" i="20" s="1"/>
  <c r="I52" i="20"/>
  <c r="D53" i="20" s="1"/>
  <c r="H52" i="20"/>
  <c r="H51" i="6"/>
  <c r="L51" i="6" s="1"/>
  <c r="J51" i="6"/>
  <c r="F52" i="6" s="1"/>
  <c r="G52" i="6" s="1"/>
  <c r="I51" i="6"/>
  <c r="D52" i="6" s="1"/>
  <c r="I51" i="14"/>
  <c r="D52" i="14" s="1"/>
  <c r="H51" i="14"/>
  <c r="L51" i="14" s="1"/>
  <c r="J51" i="14"/>
  <c r="F52" i="14" s="1"/>
  <c r="G52" i="14" s="1"/>
  <c r="I52" i="21"/>
  <c r="D53" i="21" s="1"/>
  <c r="H52" i="21"/>
  <c r="J52" i="21"/>
  <c r="F53" i="21" s="1"/>
  <c r="G53" i="21" s="1"/>
  <c r="I52" i="26"/>
  <c r="D53" i="26" s="1"/>
  <c r="H52" i="26"/>
  <c r="L52" i="26" s="1"/>
  <c r="J52" i="26"/>
  <c r="F53" i="26" s="1"/>
  <c r="G53" i="26" s="1"/>
  <c r="I51" i="12"/>
  <c r="D52" i="12" s="1"/>
  <c r="H51" i="12"/>
  <c r="L51" i="12" s="1"/>
  <c r="J51" i="12"/>
  <c r="F52" i="12" s="1"/>
  <c r="G52" i="12" s="1"/>
  <c r="I51" i="7"/>
  <c r="D52" i="7" s="1"/>
  <c r="H51" i="7"/>
  <c r="J51" i="7"/>
  <c r="F52" i="7" s="1"/>
  <c r="G52" i="7" s="1"/>
  <c r="H52" i="24"/>
  <c r="L52" i="24" s="1"/>
  <c r="J52" i="24"/>
  <c r="F53" i="24" s="1"/>
  <c r="G53" i="24" s="1"/>
  <c r="I52" i="24"/>
  <c r="D53" i="24" s="1"/>
  <c r="I51" i="8"/>
  <c r="D52" i="8" s="1"/>
  <c r="J51" i="8"/>
  <c r="F52" i="8" s="1"/>
  <c r="G52" i="8" s="1"/>
  <c r="H51" i="8"/>
  <c r="J52" i="25"/>
  <c r="F53" i="25" s="1"/>
  <c r="G53" i="25" s="1"/>
  <c r="I52" i="25"/>
  <c r="D53" i="25" s="1"/>
  <c r="H52" i="25"/>
  <c r="L56" i="3"/>
  <c r="O57" i="3"/>
  <c r="P57" i="3" s="1"/>
  <c r="B57" i="16" s="1"/>
  <c r="I53" i="27"/>
  <c r="M53" i="27" s="1"/>
  <c r="J53" i="27"/>
  <c r="K53" i="27"/>
  <c r="E54" i="27"/>
  <c r="G54" i="27"/>
  <c r="H54" i="27" s="1"/>
  <c r="I57" i="3"/>
  <c r="D58" i="3" s="1"/>
  <c r="J54" i="28" l="1"/>
  <c r="F55" i="28" s="1"/>
  <c r="G55" i="28" s="1"/>
  <c r="I54" i="28"/>
  <c r="D55" i="28" s="1"/>
  <c r="H54" i="28"/>
  <c r="L54" i="28" s="1"/>
  <c r="O52" i="7"/>
  <c r="P52" i="7" s="1"/>
  <c r="I52" i="16" s="1"/>
  <c r="K52" i="7"/>
  <c r="L51" i="9"/>
  <c r="K52" i="5"/>
  <c r="O52" i="5"/>
  <c r="P52" i="5" s="1"/>
  <c r="R52" i="16" s="1"/>
  <c r="O52" i="14"/>
  <c r="P52" i="14" s="1"/>
  <c r="M52" i="16" s="1"/>
  <c r="K52" i="14"/>
  <c r="K53" i="20"/>
  <c r="O53" i="20"/>
  <c r="P53" i="20" s="1"/>
  <c r="T53" i="16" s="1"/>
  <c r="H57" i="3"/>
  <c r="O53" i="25"/>
  <c r="P53" i="25" s="1"/>
  <c r="K53" i="16" s="1"/>
  <c r="K53" i="25"/>
  <c r="L51" i="7"/>
  <c r="L51" i="8"/>
  <c r="O53" i="24"/>
  <c r="P53" i="24" s="1"/>
  <c r="J53" i="16" s="1"/>
  <c r="K53" i="24"/>
  <c r="O53" i="26"/>
  <c r="P53" i="26" s="1"/>
  <c r="V53" i="16" s="1"/>
  <c r="K53" i="26"/>
  <c r="L52" i="21"/>
  <c r="L52" i="20"/>
  <c r="O53" i="22"/>
  <c r="P53" i="22" s="1"/>
  <c r="U53" i="16" s="1"/>
  <c r="K53" i="22"/>
  <c r="K52" i="15"/>
  <c r="O52" i="15"/>
  <c r="P52" i="15" s="1"/>
  <c r="N52" i="16" s="1"/>
  <c r="O52" i="13"/>
  <c r="P52" i="13" s="1"/>
  <c r="F52" i="16" s="1"/>
  <c r="K52" i="13"/>
  <c r="O53" i="18"/>
  <c r="P53" i="18" s="1"/>
  <c r="G53" i="16" s="1"/>
  <c r="K53" i="18"/>
  <c r="O53" i="4"/>
  <c r="P53" i="4" s="1"/>
  <c r="C53" i="16" s="1"/>
  <c r="K53" i="4"/>
  <c r="O52" i="11"/>
  <c r="P52" i="11" s="1"/>
  <c r="P52" i="16" s="1"/>
  <c r="K52" i="11"/>
  <c r="O52" i="6"/>
  <c r="P52" i="6" s="1"/>
  <c r="W52" i="16" s="1"/>
  <c r="K52" i="6"/>
  <c r="K52" i="10"/>
  <c r="O52" i="10"/>
  <c r="P52" i="10" s="1"/>
  <c r="D52" i="16" s="1"/>
  <c r="K52" i="9"/>
  <c r="O52" i="9"/>
  <c r="P52" i="9" s="1"/>
  <c r="L52" i="16" s="1"/>
  <c r="L52" i="18"/>
  <c r="O53" i="21"/>
  <c r="P53" i="21" s="1"/>
  <c r="H53" i="16" s="1"/>
  <c r="K53" i="21"/>
  <c r="L52" i="25"/>
  <c r="O52" i="8"/>
  <c r="P52" i="8" s="1"/>
  <c r="X52" i="16" s="1"/>
  <c r="K52" i="8"/>
  <c r="K52" i="12"/>
  <c r="O52" i="12"/>
  <c r="P52" i="12" s="1"/>
  <c r="Q52" i="16" s="1"/>
  <c r="O53" i="19"/>
  <c r="P53" i="19" s="1"/>
  <c r="S53" i="16" s="1"/>
  <c r="K53" i="19"/>
  <c r="L51" i="13"/>
  <c r="L51" i="11"/>
  <c r="L57" i="3"/>
  <c r="O58" i="3"/>
  <c r="P58" i="3" s="1"/>
  <c r="B58" i="16" s="1"/>
  <c r="P54" i="27"/>
  <c r="Q54" i="27" s="1"/>
  <c r="L54" i="27"/>
  <c r="K58" i="3"/>
  <c r="O55" i="28" l="1"/>
  <c r="P55" i="28" s="1"/>
  <c r="K55" i="28"/>
  <c r="H52" i="9"/>
  <c r="L52" i="9" s="1"/>
  <c r="I52" i="9"/>
  <c r="D53" i="9" s="1"/>
  <c r="J52" i="9"/>
  <c r="F53" i="9" s="1"/>
  <c r="G53" i="9" s="1"/>
  <c r="J53" i="19"/>
  <c r="F54" i="19" s="1"/>
  <c r="G54" i="19" s="1"/>
  <c r="H53" i="19"/>
  <c r="L53" i="19" s="1"/>
  <c r="I53" i="19"/>
  <c r="D54" i="19" s="1"/>
  <c r="H52" i="8"/>
  <c r="J52" i="8"/>
  <c r="F53" i="8" s="1"/>
  <c r="G53" i="8" s="1"/>
  <c r="I52" i="8"/>
  <c r="D53" i="8" s="1"/>
  <c r="I53" i="21"/>
  <c r="D54" i="21" s="1"/>
  <c r="H53" i="21"/>
  <c r="J53" i="21"/>
  <c r="F54" i="21" s="1"/>
  <c r="G54" i="21" s="1"/>
  <c r="J52" i="6"/>
  <c r="F53" i="6" s="1"/>
  <c r="G53" i="6" s="1"/>
  <c r="I52" i="6"/>
  <c r="D53" i="6" s="1"/>
  <c r="H52" i="6"/>
  <c r="H53" i="4"/>
  <c r="L53" i="4" s="1"/>
  <c r="J53" i="4"/>
  <c r="F54" i="4" s="1"/>
  <c r="G54" i="4" s="1"/>
  <c r="I53" i="4"/>
  <c r="D54" i="4" s="1"/>
  <c r="J52" i="13"/>
  <c r="F53" i="13" s="1"/>
  <c r="G53" i="13" s="1"/>
  <c r="I52" i="13"/>
  <c r="D53" i="13" s="1"/>
  <c r="H52" i="13"/>
  <c r="H53" i="22"/>
  <c r="L53" i="22" s="1"/>
  <c r="J53" i="22"/>
  <c r="F54" i="22" s="1"/>
  <c r="G54" i="22" s="1"/>
  <c r="I53" i="22"/>
  <c r="D54" i="22" s="1"/>
  <c r="J53" i="24"/>
  <c r="F54" i="24" s="1"/>
  <c r="G54" i="24" s="1"/>
  <c r="I53" i="24"/>
  <c r="D54" i="24" s="1"/>
  <c r="H53" i="24"/>
  <c r="L53" i="24" s="1"/>
  <c r="I52" i="14"/>
  <c r="D53" i="14" s="1"/>
  <c r="H52" i="14"/>
  <c r="L52" i="14" s="1"/>
  <c r="J52" i="14"/>
  <c r="F53" i="14" s="1"/>
  <c r="G53" i="14" s="1"/>
  <c r="I53" i="26"/>
  <c r="D54" i="26" s="1"/>
  <c r="H53" i="26"/>
  <c r="L53" i="26" s="1"/>
  <c r="J53" i="26"/>
  <c r="F54" i="26" s="1"/>
  <c r="G54" i="26" s="1"/>
  <c r="I52" i="7"/>
  <c r="D53" i="7" s="1"/>
  <c r="H52" i="7"/>
  <c r="L52" i="7" s="1"/>
  <c r="J52" i="7"/>
  <c r="F53" i="7" s="1"/>
  <c r="G53" i="7" s="1"/>
  <c r="I52" i="11"/>
  <c r="D53" i="11" s="1"/>
  <c r="H52" i="11"/>
  <c r="J52" i="11"/>
  <c r="F53" i="11" s="1"/>
  <c r="G53" i="11" s="1"/>
  <c r="H53" i="18"/>
  <c r="J53" i="18"/>
  <c r="F54" i="18" s="1"/>
  <c r="G54" i="18" s="1"/>
  <c r="I53" i="18"/>
  <c r="D54" i="18" s="1"/>
  <c r="H52" i="12"/>
  <c r="L52" i="12" s="1"/>
  <c r="J52" i="12"/>
  <c r="F53" i="12" s="1"/>
  <c r="G53" i="12" s="1"/>
  <c r="I52" i="12"/>
  <c r="D53" i="12" s="1"/>
  <c r="I52" i="10"/>
  <c r="D53" i="10" s="1"/>
  <c r="J52" i="10"/>
  <c r="F53" i="10" s="1"/>
  <c r="G53" i="10" s="1"/>
  <c r="H52" i="10"/>
  <c r="L52" i="10" s="1"/>
  <c r="I52" i="15"/>
  <c r="D53" i="15" s="1"/>
  <c r="J52" i="15"/>
  <c r="F53" i="15" s="1"/>
  <c r="G53" i="15" s="1"/>
  <c r="H52" i="15"/>
  <c r="L52" i="15" s="1"/>
  <c r="H53" i="25"/>
  <c r="J53" i="25"/>
  <c r="F54" i="25" s="1"/>
  <c r="G54" i="25" s="1"/>
  <c r="I53" i="25"/>
  <c r="D54" i="25" s="1"/>
  <c r="J53" i="20"/>
  <c r="F54" i="20" s="1"/>
  <c r="G54" i="20" s="1"/>
  <c r="I53" i="20"/>
  <c r="D54" i="20" s="1"/>
  <c r="H53" i="20"/>
  <c r="J52" i="5"/>
  <c r="F53" i="5" s="1"/>
  <c r="G53" i="5" s="1"/>
  <c r="I52" i="5"/>
  <c r="D53" i="5" s="1"/>
  <c r="H52" i="5"/>
  <c r="L52" i="5" s="1"/>
  <c r="J54" i="27"/>
  <c r="K54" i="27"/>
  <c r="I54" i="27"/>
  <c r="M54" i="27"/>
  <c r="E55" i="27"/>
  <c r="G55" i="27"/>
  <c r="H55" i="27" s="1"/>
  <c r="I58" i="3"/>
  <c r="D59" i="3" s="1"/>
  <c r="J58" i="3"/>
  <c r="F59" i="3" s="1"/>
  <c r="G59" i="3" s="1"/>
  <c r="H58" i="3"/>
  <c r="I55" i="28" l="1"/>
  <c r="D56" i="28" s="1"/>
  <c r="H55" i="28"/>
  <c r="L55" i="28" s="1"/>
  <c r="J55" i="28"/>
  <c r="F56" i="28" s="1"/>
  <c r="G56" i="28" s="1"/>
  <c r="L53" i="18"/>
  <c r="O53" i="8"/>
  <c r="P53" i="8" s="1"/>
  <c r="X53" i="16" s="1"/>
  <c r="K53" i="8"/>
  <c r="O53" i="10"/>
  <c r="P53" i="10" s="1"/>
  <c r="D53" i="16" s="1"/>
  <c r="K53" i="10"/>
  <c r="O53" i="11"/>
  <c r="P53" i="11" s="1"/>
  <c r="P53" i="16" s="1"/>
  <c r="K53" i="11"/>
  <c r="K54" i="22"/>
  <c r="O54" i="22"/>
  <c r="P54" i="22" s="1"/>
  <c r="U54" i="16" s="1"/>
  <c r="O53" i="13"/>
  <c r="P53" i="13" s="1"/>
  <c r="F53" i="16" s="1"/>
  <c r="K53" i="13"/>
  <c r="L52" i="6"/>
  <c r="L53" i="21"/>
  <c r="L52" i="8"/>
  <c r="O53" i="9"/>
  <c r="P53" i="9" s="1"/>
  <c r="L53" i="16" s="1"/>
  <c r="K53" i="9"/>
  <c r="K53" i="12"/>
  <c r="O53" i="12"/>
  <c r="P53" i="12" s="1"/>
  <c r="Q53" i="16" s="1"/>
  <c r="K54" i="19"/>
  <c r="O54" i="19"/>
  <c r="P54" i="19" s="1"/>
  <c r="S54" i="16" s="1"/>
  <c r="O54" i="20"/>
  <c r="P54" i="20" s="1"/>
  <c r="T54" i="16" s="1"/>
  <c r="K54" i="20"/>
  <c r="K53" i="5"/>
  <c r="O53" i="5"/>
  <c r="P53" i="5" s="1"/>
  <c r="R53" i="16" s="1"/>
  <c r="O53" i="15"/>
  <c r="P53" i="15" s="1"/>
  <c r="N53" i="16" s="1"/>
  <c r="K53" i="15"/>
  <c r="L52" i="11"/>
  <c r="K53" i="14"/>
  <c r="O53" i="14"/>
  <c r="P53" i="14" s="1"/>
  <c r="M53" i="16" s="1"/>
  <c r="L53" i="25"/>
  <c r="O53" i="7"/>
  <c r="P53" i="7" s="1"/>
  <c r="I53" i="16" s="1"/>
  <c r="K53" i="7"/>
  <c r="K54" i="21"/>
  <c r="O54" i="21"/>
  <c r="P54" i="21" s="1"/>
  <c r="H54" i="16" s="1"/>
  <c r="L53" i="20"/>
  <c r="K54" i="25"/>
  <c r="O54" i="25"/>
  <c r="P54" i="25" s="1"/>
  <c r="K54" i="16" s="1"/>
  <c r="K54" i="18"/>
  <c r="O54" i="18"/>
  <c r="P54" i="18" s="1"/>
  <c r="G54" i="16" s="1"/>
  <c r="K54" i="26"/>
  <c r="O54" i="26"/>
  <c r="P54" i="26" s="1"/>
  <c r="V54" i="16" s="1"/>
  <c r="K54" i="24"/>
  <c r="O54" i="24"/>
  <c r="P54" i="24" s="1"/>
  <c r="J54" i="16" s="1"/>
  <c r="L52" i="13"/>
  <c r="O54" i="4"/>
  <c r="P54" i="4" s="1"/>
  <c r="C54" i="16" s="1"/>
  <c r="K54" i="4"/>
  <c r="O53" i="6"/>
  <c r="P53" i="6" s="1"/>
  <c r="W53" i="16" s="1"/>
  <c r="K53" i="6"/>
  <c r="L58" i="3"/>
  <c r="O59" i="3"/>
  <c r="P59" i="3" s="1"/>
  <c r="B59" i="16" s="1"/>
  <c r="L55" i="27"/>
  <c r="P55" i="27"/>
  <c r="Q55" i="27" s="1"/>
  <c r="K59" i="3"/>
  <c r="I59" i="3" s="1"/>
  <c r="D60" i="3" s="1"/>
  <c r="K56" i="28" l="1"/>
  <c r="O56" i="28"/>
  <c r="P56" i="28" s="1"/>
  <c r="I53" i="6"/>
  <c r="D54" i="6" s="1"/>
  <c r="H53" i="6"/>
  <c r="J53" i="6"/>
  <c r="F54" i="6" s="1"/>
  <c r="G54" i="6" s="1"/>
  <c r="J53" i="9"/>
  <c r="F54" i="9" s="1"/>
  <c r="G54" i="9" s="1"/>
  <c r="I53" i="9"/>
  <c r="D54" i="9" s="1"/>
  <c r="H53" i="9"/>
  <c r="L53" i="9" s="1"/>
  <c r="I53" i="13"/>
  <c r="D54" i="13" s="1"/>
  <c r="H53" i="13"/>
  <c r="J53" i="13"/>
  <c r="F54" i="13" s="1"/>
  <c r="G54" i="13" s="1"/>
  <c r="J53" i="11"/>
  <c r="F54" i="11" s="1"/>
  <c r="G54" i="11" s="1"/>
  <c r="I53" i="11"/>
  <c r="D54" i="11" s="1"/>
  <c r="H53" i="11"/>
  <c r="L53" i="11" s="1"/>
  <c r="J53" i="8"/>
  <c r="F54" i="8" s="1"/>
  <c r="G54" i="8" s="1"/>
  <c r="I53" i="8"/>
  <c r="D54" i="8" s="1"/>
  <c r="H53" i="8"/>
  <c r="L53" i="8" s="1"/>
  <c r="I54" i="26"/>
  <c r="D55" i="26" s="1"/>
  <c r="H54" i="26"/>
  <c r="L54" i="26" s="1"/>
  <c r="J54" i="26"/>
  <c r="F55" i="26" s="1"/>
  <c r="G55" i="26" s="1"/>
  <c r="I54" i="25"/>
  <c r="D55" i="25" s="1"/>
  <c r="H54" i="25"/>
  <c r="L54" i="25" s="1"/>
  <c r="J54" i="25"/>
  <c r="F55" i="25" s="1"/>
  <c r="G55" i="25" s="1"/>
  <c r="H54" i="21"/>
  <c r="J54" i="21"/>
  <c r="F55" i="21" s="1"/>
  <c r="G55" i="21" s="1"/>
  <c r="I54" i="21"/>
  <c r="D55" i="21" s="1"/>
  <c r="H53" i="5"/>
  <c r="L53" i="5" s="1"/>
  <c r="I53" i="5"/>
  <c r="D54" i="5" s="1"/>
  <c r="J53" i="5"/>
  <c r="F54" i="5" s="1"/>
  <c r="G54" i="5" s="1"/>
  <c r="J54" i="19"/>
  <c r="F55" i="19" s="1"/>
  <c r="G55" i="19" s="1"/>
  <c r="I54" i="19"/>
  <c r="D55" i="19" s="1"/>
  <c r="H54" i="19"/>
  <c r="L54" i="19" s="1"/>
  <c r="I53" i="7"/>
  <c r="D54" i="7" s="1"/>
  <c r="H53" i="7"/>
  <c r="L53" i="7" s="1"/>
  <c r="J53" i="7"/>
  <c r="F54" i="7" s="1"/>
  <c r="G54" i="7" s="1"/>
  <c r="J53" i="15"/>
  <c r="F54" i="15" s="1"/>
  <c r="G54" i="15" s="1"/>
  <c r="I53" i="15"/>
  <c r="D54" i="15" s="1"/>
  <c r="H53" i="15"/>
  <c r="L53" i="15" s="1"/>
  <c r="I54" i="20"/>
  <c r="D55" i="20" s="1"/>
  <c r="H54" i="20"/>
  <c r="L54" i="20" s="1"/>
  <c r="J54" i="20"/>
  <c r="F55" i="20" s="1"/>
  <c r="G55" i="20" s="1"/>
  <c r="I53" i="10"/>
  <c r="D54" i="10" s="1"/>
  <c r="H53" i="10"/>
  <c r="L53" i="10" s="1"/>
  <c r="J53" i="10"/>
  <c r="F54" i="10" s="1"/>
  <c r="G54" i="10" s="1"/>
  <c r="I54" i="4"/>
  <c r="D55" i="4" s="1"/>
  <c r="J54" i="4"/>
  <c r="F55" i="4" s="1"/>
  <c r="G55" i="4" s="1"/>
  <c r="H54" i="4"/>
  <c r="L54" i="4" s="1"/>
  <c r="H54" i="24"/>
  <c r="L54" i="24" s="1"/>
  <c r="J54" i="24"/>
  <c r="F55" i="24" s="1"/>
  <c r="G55" i="24" s="1"/>
  <c r="I54" i="24"/>
  <c r="D55" i="24" s="1"/>
  <c r="I54" i="18"/>
  <c r="D55" i="18" s="1"/>
  <c r="H54" i="18"/>
  <c r="J54" i="18"/>
  <c r="F55" i="18" s="1"/>
  <c r="G55" i="18" s="1"/>
  <c r="J53" i="14"/>
  <c r="F54" i="14" s="1"/>
  <c r="G54" i="14" s="1"/>
  <c r="I53" i="14"/>
  <c r="D54" i="14" s="1"/>
  <c r="H53" i="14"/>
  <c r="L53" i="14" s="1"/>
  <c r="H53" i="12"/>
  <c r="L53" i="12" s="1"/>
  <c r="I53" i="12"/>
  <c r="D54" i="12" s="1"/>
  <c r="J53" i="12"/>
  <c r="F54" i="12" s="1"/>
  <c r="G54" i="12" s="1"/>
  <c r="I54" i="22"/>
  <c r="D55" i="22" s="1"/>
  <c r="J54" i="22"/>
  <c r="F55" i="22" s="1"/>
  <c r="G55" i="22" s="1"/>
  <c r="H54" i="22"/>
  <c r="L54" i="22" s="1"/>
  <c r="K55" i="27"/>
  <c r="I55" i="27"/>
  <c r="M55" i="27" s="1"/>
  <c r="J55" i="27"/>
  <c r="E56" i="27" s="1"/>
  <c r="G56" i="27"/>
  <c r="H56" i="27" s="1"/>
  <c r="H59" i="3"/>
  <c r="J59" i="3"/>
  <c r="F60" i="3" s="1"/>
  <c r="H56" i="28" l="1"/>
  <c r="L56" i="28" s="1"/>
  <c r="I56" i="28"/>
  <c r="D57" i="28" s="1"/>
  <c r="J56" i="28"/>
  <c r="F57" i="28" s="1"/>
  <c r="G57" i="28" s="1"/>
  <c r="K54" i="14"/>
  <c r="O54" i="14"/>
  <c r="P54" i="14" s="1"/>
  <c r="M54" i="16" s="1"/>
  <c r="O55" i="4"/>
  <c r="P55" i="4" s="1"/>
  <c r="C55" i="16" s="1"/>
  <c r="K55" i="4"/>
  <c r="O55" i="19"/>
  <c r="P55" i="19" s="1"/>
  <c r="S55" i="16" s="1"/>
  <c r="K55" i="19"/>
  <c r="L53" i="13"/>
  <c r="K54" i="9"/>
  <c r="O54" i="9"/>
  <c r="P54" i="9" s="1"/>
  <c r="L54" i="16" s="1"/>
  <c r="O55" i="22"/>
  <c r="P55" i="22" s="1"/>
  <c r="U55" i="16" s="1"/>
  <c r="K55" i="22"/>
  <c r="K55" i="18"/>
  <c r="O55" i="18"/>
  <c r="P55" i="18" s="1"/>
  <c r="G55" i="16" s="1"/>
  <c r="K55" i="24"/>
  <c r="O55" i="24"/>
  <c r="P55" i="24" s="1"/>
  <c r="J55" i="16" s="1"/>
  <c r="K55" i="20"/>
  <c r="O55" i="20"/>
  <c r="P55" i="20" s="1"/>
  <c r="T55" i="16" s="1"/>
  <c r="O54" i="5"/>
  <c r="P54" i="5" s="1"/>
  <c r="R54" i="16" s="1"/>
  <c r="K54" i="5"/>
  <c r="K55" i="21"/>
  <c r="O55" i="21"/>
  <c r="P55" i="21" s="1"/>
  <c r="H55" i="16" s="1"/>
  <c r="O54" i="6"/>
  <c r="P54" i="6" s="1"/>
  <c r="W54" i="16" s="1"/>
  <c r="K54" i="6"/>
  <c r="L54" i="18"/>
  <c r="K54" i="10"/>
  <c r="O54" i="10"/>
  <c r="P54" i="10" s="1"/>
  <c r="D54" i="16" s="1"/>
  <c r="K54" i="15"/>
  <c r="O54" i="15"/>
  <c r="P54" i="15" s="1"/>
  <c r="N54" i="16" s="1"/>
  <c r="L54" i="21"/>
  <c r="K55" i="26"/>
  <c r="O55" i="26"/>
  <c r="P55" i="26" s="1"/>
  <c r="V55" i="16" s="1"/>
  <c r="K54" i="11"/>
  <c r="O54" i="11"/>
  <c r="P54" i="11" s="1"/>
  <c r="P54" i="16" s="1"/>
  <c r="L53" i="6"/>
  <c r="K54" i="12"/>
  <c r="O54" i="12"/>
  <c r="P54" i="12" s="1"/>
  <c r="Q54" i="16" s="1"/>
  <c r="K54" i="7"/>
  <c r="O54" i="7"/>
  <c r="P54" i="7" s="1"/>
  <c r="I54" i="16" s="1"/>
  <c r="O55" i="25"/>
  <c r="P55" i="25" s="1"/>
  <c r="K55" i="16" s="1"/>
  <c r="K55" i="25"/>
  <c r="K54" i="8"/>
  <c r="O54" i="8"/>
  <c r="P54" i="8" s="1"/>
  <c r="X54" i="16" s="1"/>
  <c r="K54" i="13"/>
  <c r="O54" i="13"/>
  <c r="P54" i="13" s="1"/>
  <c r="F54" i="16" s="1"/>
  <c r="L59" i="3"/>
  <c r="O60" i="3"/>
  <c r="P60" i="3" s="1"/>
  <c r="B60" i="16" s="1"/>
  <c r="L56" i="27"/>
  <c r="P56" i="27"/>
  <c r="Q56" i="27" s="1"/>
  <c r="G60" i="3"/>
  <c r="K60" i="3" s="1"/>
  <c r="K57" i="28" l="1"/>
  <c r="O57" i="28"/>
  <c r="P57" i="28" s="1"/>
  <c r="I55" i="25"/>
  <c r="D56" i="25" s="1"/>
  <c r="H55" i="25"/>
  <c r="L55" i="25" s="1"/>
  <c r="J55" i="25"/>
  <c r="F56" i="25" s="1"/>
  <c r="G56" i="25" s="1"/>
  <c r="I54" i="6"/>
  <c r="D55" i="6" s="1"/>
  <c r="J54" i="6"/>
  <c r="F55" i="6" s="1"/>
  <c r="G55" i="6" s="1"/>
  <c r="H54" i="6"/>
  <c r="J54" i="5"/>
  <c r="F55" i="5" s="1"/>
  <c r="G55" i="5" s="1"/>
  <c r="I54" i="5"/>
  <c r="D55" i="5" s="1"/>
  <c r="H54" i="5"/>
  <c r="L54" i="5" s="1"/>
  <c r="I55" i="22"/>
  <c r="D56" i="22" s="1"/>
  <c r="H55" i="22"/>
  <c r="L55" i="22" s="1"/>
  <c r="J55" i="22"/>
  <c r="F56" i="22" s="1"/>
  <c r="G56" i="22" s="1"/>
  <c r="I55" i="4"/>
  <c r="D56" i="4" s="1"/>
  <c r="J55" i="4"/>
  <c r="F56" i="4" s="1"/>
  <c r="G56" i="4" s="1"/>
  <c r="H55" i="4"/>
  <c r="L55" i="4" s="1"/>
  <c r="J54" i="13"/>
  <c r="F55" i="13" s="1"/>
  <c r="G55" i="13" s="1"/>
  <c r="H54" i="13"/>
  <c r="I54" i="13"/>
  <c r="D55" i="13" s="1"/>
  <c r="J54" i="12"/>
  <c r="F55" i="12" s="1"/>
  <c r="G55" i="12" s="1"/>
  <c r="I54" i="12"/>
  <c r="D55" i="12" s="1"/>
  <c r="H54" i="12"/>
  <c r="L54" i="12" s="1"/>
  <c r="I54" i="11"/>
  <c r="D55" i="11" s="1"/>
  <c r="J54" i="11"/>
  <c r="F55" i="11" s="1"/>
  <c r="G55" i="11" s="1"/>
  <c r="H54" i="11"/>
  <c r="L54" i="11" s="1"/>
  <c r="J54" i="10"/>
  <c r="F55" i="10" s="1"/>
  <c r="G55" i="10" s="1"/>
  <c r="I54" i="10"/>
  <c r="D55" i="10" s="1"/>
  <c r="H54" i="10"/>
  <c r="L54" i="10" s="1"/>
  <c r="H55" i="24"/>
  <c r="L55" i="24" s="1"/>
  <c r="J55" i="24"/>
  <c r="F56" i="24" s="1"/>
  <c r="G56" i="24" s="1"/>
  <c r="I55" i="24"/>
  <c r="D56" i="24" s="1"/>
  <c r="I55" i="19"/>
  <c r="D56" i="19" s="1"/>
  <c r="H55" i="19"/>
  <c r="L55" i="19" s="1"/>
  <c r="J55" i="19"/>
  <c r="F56" i="19" s="1"/>
  <c r="G56" i="19" s="1"/>
  <c r="H54" i="8"/>
  <c r="L54" i="8" s="1"/>
  <c r="J54" i="8"/>
  <c r="F55" i="8" s="1"/>
  <c r="G55" i="8" s="1"/>
  <c r="I54" i="8"/>
  <c r="D55" i="8" s="1"/>
  <c r="I54" i="7"/>
  <c r="D55" i="7" s="1"/>
  <c r="H54" i="7"/>
  <c r="L54" i="7" s="1"/>
  <c r="J54" i="7"/>
  <c r="F55" i="7" s="1"/>
  <c r="G55" i="7" s="1"/>
  <c r="J55" i="26"/>
  <c r="F56" i="26" s="1"/>
  <c r="G56" i="26" s="1"/>
  <c r="I55" i="26"/>
  <c r="D56" i="26" s="1"/>
  <c r="H55" i="26"/>
  <c r="L55" i="26" s="1"/>
  <c r="H54" i="15"/>
  <c r="L54" i="15" s="1"/>
  <c r="I54" i="15"/>
  <c r="D55" i="15" s="1"/>
  <c r="J54" i="15"/>
  <c r="F55" i="15" s="1"/>
  <c r="G55" i="15" s="1"/>
  <c r="J55" i="21"/>
  <c r="F56" i="21" s="1"/>
  <c r="G56" i="21" s="1"/>
  <c r="I55" i="21"/>
  <c r="D56" i="21" s="1"/>
  <c r="H55" i="21"/>
  <c r="J55" i="20"/>
  <c r="F56" i="20" s="1"/>
  <c r="G56" i="20" s="1"/>
  <c r="I55" i="20"/>
  <c r="D56" i="20" s="1"/>
  <c r="H55" i="20"/>
  <c r="L55" i="20" s="1"/>
  <c r="J55" i="18"/>
  <c r="F56" i="18" s="1"/>
  <c r="G56" i="18" s="1"/>
  <c r="I55" i="18"/>
  <c r="D56" i="18" s="1"/>
  <c r="H55" i="18"/>
  <c r="L55" i="18" s="1"/>
  <c r="J54" i="9"/>
  <c r="F55" i="9" s="1"/>
  <c r="G55" i="9" s="1"/>
  <c r="H54" i="9"/>
  <c r="L54" i="9" s="1"/>
  <c r="I54" i="9"/>
  <c r="D55" i="9" s="1"/>
  <c r="H54" i="14"/>
  <c r="L54" i="14" s="1"/>
  <c r="J54" i="14"/>
  <c r="F55" i="14" s="1"/>
  <c r="G55" i="14" s="1"/>
  <c r="I54" i="14"/>
  <c r="D55" i="14" s="1"/>
  <c r="I56" i="27"/>
  <c r="M56" i="27" s="1"/>
  <c r="K56" i="27"/>
  <c r="G57" i="27" s="1"/>
  <c r="H57" i="27" s="1"/>
  <c r="J56" i="27"/>
  <c r="E57" i="27" s="1"/>
  <c r="H60" i="3"/>
  <c r="I60" i="3"/>
  <c r="D61" i="3" s="1"/>
  <c r="J60" i="3"/>
  <c r="F61" i="3" s="1"/>
  <c r="G61" i="3" s="1"/>
  <c r="J57" i="28" l="1"/>
  <c r="F58" i="28" s="1"/>
  <c r="G58" i="28" s="1"/>
  <c r="H57" i="28"/>
  <c r="L57" i="28" s="1"/>
  <c r="I57" i="28"/>
  <c r="D58" i="28" s="1"/>
  <c r="O56" i="18"/>
  <c r="P56" i="18" s="1"/>
  <c r="G56" i="16" s="1"/>
  <c r="K56" i="18"/>
  <c r="L55" i="21"/>
  <c r="K56" i="26"/>
  <c r="O56" i="26"/>
  <c r="P56" i="26" s="1"/>
  <c r="V56" i="16" s="1"/>
  <c r="K55" i="13"/>
  <c r="O55" i="13"/>
  <c r="P55" i="13" s="1"/>
  <c r="F55" i="16" s="1"/>
  <c r="O56" i="22"/>
  <c r="P56" i="22" s="1"/>
  <c r="U56" i="16" s="1"/>
  <c r="K56" i="22"/>
  <c r="O55" i="14"/>
  <c r="P55" i="14" s="1"/>
  <c r="M55" i="16" s="1"/>
  <c r="K55" i="14"/>
  <c r="K55" i="9"/>
  <c r="O55" i="9"/>
  <c r="P55" i="9" s="1"/>
  <c r="L55" i="16" s="1"/>
  <c r="O55" i="7"/>
  <c r="P55" i="7" s="1"/>
  <c r="I55" i="16" s="1"/>
  <c r="K55" i="7"/>
  <c r="O55" i="8"/>
  <c r="P55" i="8" s="1"/>
  <c r="X55" i="16" s="1"/>
  <c r="K55" i="8"/>
  <c r="O55" i="11"/>
  <c r="P55" i="11" s="1"/>
  <c r="P55" i="16" s="1"/>
  <c r="K55" i="11"/>
  <c r="O55" i="12"/>
  <c r="P55" i="12" s="1"/>
  <c r="Q55" i="16" s="1"/>
  <c r="K55" i="12"/>
  <c r="O55" i="5"/>
  <c r="P55" i="5" s="1"/>
  <c r="R55" i="16" s="1"/>
  <c r="K55" i="5"/>
  <c r="K56" i="25"/>
  <c r="O56" i="25"/>
  <c r="P56" i="25" s="1"/>
  <c r="K56" i="16" s="1"/>
  <c r="O56" i="21"/>
  <c r="P56" i="21" s="1"/>
  <c r="H56" i="16" s="1"/>
  <c r="K56" i="21"/>
  <c r="K56" i="4"/>
  <c r="O56" i="4"/>
  <c r="P56" i="4" s="1"/>
  <c r="C56" i="16" s="1"/>
  <c r="L54" i="6"/>
  <c r="O56" i="20"/>
  <c r="P56" i="20" s="1"/>
  <c r="T56" i="16" s="1"/>
  <c r="K56" i="20"/>
  <c r="O55" i="15"/>
  <c r="P55" i="15" s="1"/>
  <c r="N55" i="16" s="1"/>
  <c r="K55" i="15"/>
  <c r="K56" i="19"/>
  <c r="O56" i="19"/>
  <c r="P56" i="19" s="1"/>
  <c r="S56" i="16" s="1"/>
  <c r="O56" i="24"/>
  <c r="P56" i="24" s="1"/>
  <c r="J56" i="16" s="1"/>
  <c r="K56" i="24"/>
  <c r="O55" i="10"/>
  <c r="P55" i="10" s="1"/>
  <c r="D55" i="16" s="1"/>
  <c r="K55" i="10"/>
  <c r="L54" i="13"/>
  <c r="O55" i="6"/>
  <c r="P55" i="6" s="1"/>
  <c r="W55" i="16" s="1"/>
  <c r="K55" i="6"/>
  <c r="L60" i="3"/>
  <c r="O61" i="3"/>
  <c r="P61" i="3" s="1"/>
  <c r="B61" i="16" s="1"/>
  <c r="P57" i="27"/>
  <c r="Q57" i="27" s="1"/>
  <c r="L57" i="27"/>
  <c r="K61" i="3"/>
  <c r="H61" i="3" s="1"/>
  <c r="O58" i="28" l="1"/>
  <c r="P58" i="28" s="1"/>
  <c r="K58" i="28"/>
  <c r="H55" i="9"/>
  <c r="L55" i="9" s="1"/>
  <c r="J55" i="9"/>
  <c r="F56" i="9" s="1"/>
  <c r="G56" i="9" s="1"/>
  <c r="I55" i="9"/>
  <c r="D56" i="9" s="1"/>
  <c r="I56" i="26"/>
  <c r="D57" i="26" s="1"/>
  <c r="H56" i="26"/>
  <c r="L56" i="26" s="1"/>
  <c r="J56" i="26"/>
  <c r="F57" i="26" s="1"/>
  <c r="G57" i="26" s="1"/>
  <c r="I61" i="3"/>
  <c r="D62" i="3" s="1"/>
  <c r="I56" i="24"/>
  <c r="D57" i="24" s="1"/>
  <c r="H56" i="24"/>
  <c r="L56" i="24" s="1"/>
  <c r="J56" i="24"/>
  <c r="F57" i="24" s="1"/>
  <c r="G57" i="24" s="1"/>
  <c r="J55" i="15"/>
  <c r="F56" i="15" s="1"/>
  <c r="G56" i="15" s="1"/>
  <c r="I55" i="15"/>
  <c r="D56" i="15" s="1"/>
  <c r="H55" i="15"/>
  <c r="L55" i="15" s="1"/>
  <c r="I56" i="21"/>
  <c r="D57" i="21" s="1"/>
  <c r="H56" i="21"/>
  <c r="L56" i="21" s="1"/>
  <c r="J56" i="21"/>
  <c r="F57" i="21" s="1"/>
  <c r="G57" i="21" s="1"/>
  <c r="I55" i="5"/>
  <c r="D56" i="5" s="1"/>
  <c r="H55" i="5"/>
  <c r="L55" i="5" s="1"/>
  <c r="J55" i="5"/>
  <c r="F56" i="5" s="1"/>
  <c r="G56" i="5" s="1"/>
  <c r="H55" i="11"/>
  <c r="L55" i="11" s="1"/>
  <c r="J55" i="11"/>
  <c r="F56" i="11" s="1"/>
  <c r="G56" i="11" s="1"/>
  <c r="I55" i="11"/>
  <c r="D56" i="11" s="1"/>
  <c r="H55" i="7"/>
  <c r="L55" i="7" s="1"/>
  <c r="J55" i="7"/>
  <c r="F56" i="7" s="1"/>
  <c r="G56" i="7" s="1"/>
  <c r="I55" i="7"/>
  <c r="D56" i="7" s="1"/>
  <c r="J55" i="14"/>
  <c r="F56" i="14" s="1"/>
  <c r="G56" i="14" s="1"/>
  <c r="I55" i="14"/>
  <c r="D56" i="14" s="1"/>
  <c r="H55" i="14"/>
  <c r="L55" i="14" s="1"/>
  <c r="I56" i="25"/>
  <c r="D57" i="25" s="1"/>
  <c r="H56" i="25"/>
  <c r="L56" i="25" s="1"/>
  <c r="J56" i="25"/>
  <c r="F57" i="25" s="1"/>
  <c r="G57" i="25" s="1"/>
  <c r="H55" i="13"/>
  <c r="L55" i="13" s="1"/>
  <c r="J55" i="13"/>
  <c r="F56" i="13" s="1"/>
  <c r="G56" i="13" s="1"/>
  <c r="I55" i="13"/>
  <c r="D56" i="13" s="1"/>
  <c r="H56" i="4"/>
  <c r="L56" i="4" s="1"/>
  <c r="I56" i="4"/>
  <c r="D57" i="4" s="1"/>
  <c r="J56" i="4"/>
  <c r="F57" i="4" s="1"/>
  <c r="G57" i="4" s="1"/>
  <c r="J55" i="6"/>
  <c r="F56" i="6" s="1"/>
  <c r="G56" i="6" s="1"/>
  <c r="I55" i="6"/>
  <c r="D56" i="6" s="1"/>
  <c r="H55" i="6"/>
  <c r="J55" i="10"/>
  <c r="F56" i="10" s="1"/>
  <c r="G56" i="10" s="1"/>
  <c r="H55" i="10"/>
  <c r="L55" i="10" s="1"/>
  <c r="I55" i="10"/>
  <c r="D56" i="10" s="1"/>
  <c r="H56" i="20"/>
  <c r="L56" i="20" s="1"/>
  <c r="J56" i="20"/>
  <c r="F57" i="20" s="1"/>
  <c r="G57" i="20" s="1"/>
  <c r="I56" i="20"/>
  <c r="D57" i="20" s="1"/>
  <c r="H55" i="12"/>
  <c r="L55" i="12" s="1"/>
  <c r="J55" i="12"/>
  <c r="F56" i="12" s="1"/>
  <c r="G56" i="12" s="1"/>
  <c r="I55" i="12"/>
  <c r="D56" i="12" s="1"/>
  <c r="I55" i="8"/>
  <c r="D56" i="8" s="1"/>
  <c r="H55" i="8"/>
  <c r="L55" i="8" s="1"/>
  <c r="J55" i="8"/>
  <c r="F56" i="8" s="1"/>
  <c r="G56" i="8" s="1"/>
  <c r="J56" i="22"/>
  <c r="F57" i="22" s="1"/>
  <c r="G57" i="22" s="1"/>
  <c r="I56" i="22"/>
  <c r="D57" i="22" s="1"/>
  <c r="H56" i="22"/>
  <c r="L56" i="22" s="1"/>
  <c r="H56" i="18"/>
  <c r="L56" i="18" s="1"/>
  <c r="J56" i="18"/>
  <c r="F57" i="18" s="1"/>
  <c r="G57" i="18" s="1"/>
  <c r="I56" i="18"/>
  <c r="D57" i="18" s="1"/>
  <c r="H56" i="19"/>
  <c r="L56" i="19" s="1"/>
  <c r="J56" i="19"/>
  <c r="F57" i="19" s="1"/>
  <c r="G57" i="19" s="1"/>
  <c r="I56" i="19"/>
  <c r="D57" i="19" s="1"/>
  <c r="J61" i="3"/>
  <c r="F62" i="3" s="1"/>
  <c r="G62" i="3" s="1"/>
  <c r="O62" i="3" s="1"/>
  <c r="P62" i="3" s="1"/>
  <c r="B62" i="16" s="1"/>
  <c r="L61" i="3"/>
  <c r="I57" i="27"/>
  <c r="M57" i="27" s="1"/>
  <c r="J57" i="27"/>
  <c r="K57" i="27"/>
  <c r="G58" i="27" s="1"/>
  <c r="H58" i="27" s="1"/>
  <c r="E58" i="27"/>
  <c r="J58" i="28" l="1"/>
  <c r="F59" i="28" s="1"/>
  <c r="G59" i="28" s="1"/>
  <c r="I58" i="28"/>
  <c r="D59" i="28" s="1"/>
  <c r="H58" i="28"/>
  <c r="L58" i="28" s="1"/>
  <c r="O57" i="19"/>
  <c r="P57" i="19" s="1"/>
  <c r="S57" i="16" s="1"/>
  <c r="K57" i="19"/>
  <c r="K56" i="7"/>
  <c r="O56" i="7"/>
  <c r="P56" i="7" s="1"/>
  <c r="I56" i="16" s="1"/>
  <c r="L55" i="6"/>
  <c r="O57" i="25"/>
  <c r="P57" i="25" s="1"/>
  <c r="K57" i="16" s="1"/>
  <c r="K57" i="25"/>
  <c r="K56" i="5"/>
  <c r="O56" i="5"/>
  <c r="P56" i="5" s="1"/>
  <c r="R56" i="16" s="1"/>
  <c r="K56" i="15"/>
  <c r="O56" i="15"/>
  <c r="P56" i="15" s="1"/>
  <c r="N56" i="16" s="1"/>
  <c r="K56" i="12"/>
  <c r="O56" i="12"/>
  <c r="P56" i="12" s="1"/>
  <c r="Q56" i="16" s="1"/>
  <c r="O56" i="6"/>
  <c r="P56" i="6" s="1"/>
  <c r="W56" i="16" s="1"/>
  <c r="K56" i="6"/>
  <c r="O56" i="14"/>
  <c r="P56" i="14" s="1"/>
  <c r="M56" i="16" s="1"/>
  <c r="K56" i="14"/>
  <c r="K57" i="24"/>
  <c r="O57" i="24"/>
  <c r="P57" i="24" s="1"/>
  <c r="J57" i="16" s="1"/>
  <c r="O57" i="26"/>
  <c r="P57" i="26" s="1"/>
  <c r="V57" i="16" s="1"/>
  <c r="K57" i="26"/>
  <c r="K56" i="9"/>
  <c r="O56" i="9"/>
  <c r="P56" i="9" s="1"/>
  <c r="L56" i="16" s="1"/>
  <c r="O56" i="8"/>
  <c r="P56" i="8" s="1"/>
  <c r="X56" i="16" s="1"/>
  <c r="K56" i="8"/>
  <c r="O57" i="21"/>
  <c r="P57" i="21" s="1"/>
  <c r="H57" i="16" s="1"/>
  <c r="K57" i="21"/>
  <c r="K57" i="18"/>
  <c r="O57" i="18"/>
  <c r="P57" i="18" s="1"/>
  <c r="G57" i="16" s="1"/>
  <c r="O57" i="22"/>
  <c r="P57" i="22" s="1"/>
  <c r="U57" i="16" s="1"/>
  <c r="K57" i="22"/>
  <c r="O57" i="20"/>
  <c r="P57" i="20" s="1"/>
  <c r="T57" i="16" s="1"/>
  <c r="K57" i="20"/>
  <c r="K56" i="10"/>
  <c r="O56" i="10"/>
  <c r="P56" i="10" s="1"/>
  <c r="D56" i="16" s="1"/>
  <c r="O57" i="4"/>
  <c r="P57" i="4" s="1"/>
  <c r="C57" i="16" s="1"/>
  <c r="K57" i="4"/>
  <c r="O56" i="13"/>
  <c r="P56" i="13" s="1"/>
  <c r="F56" i="16" s="1"/>
  <c r="K56" i="13"/>
  <c r="K56" i="11"/>
  <c r="O56" i="11"/>
  <c r="P56" i="11" s="1"/>
  <c r="P56" i="16" s="1"/>
  <c r="K62" i="3"/>
  <c r="I62" i="3" s="1"/>
  <c r="D63" i="3" s="1"/>
  <c r="P58" i="27"/>
  <c r="Q58" i="27" s="1"/>
  <c r="L58" i="27"/>
  <c r="O59" i="28" l="1"/>
  <c r="P59" i="28" s="1"/>
  <c r="K59" i="28"/>
  <c r="I56" i="11"/>
  <c r="D57" i="11" s="1"/>
  <c r="J56" i="11"/>
  <c r="F57" i="11" s="1"/>
  <c r="G57" i="11" s="1"/>
  <c r="H56" i="11"/>
  <c r="L56" i="11" s="1"/>
  <c r="J56" i="13"/>
  <c r="F57" i="13" s="1"/>
  <c r="G57" i="13" s="1"/>
  <c r="I56" i="13"/>
  <c r="D57" i="13" s="1"/>
  <c r="H56" i="13"/>
  <c r="L56" i="13" s="1"/>
  <c r="J57" i="22"/>
  <c r="F58" i="22" s="1"/>
  <c r="G58" i="22" s="1"/>
  <c r="I57" i="22"/>
  <c r="D58" i="22" s="1"/>
  <c r="H57" i="22"/>
  <c r="L57" i="22" s="1"/>
  <c r="I57" i="21"/>
  <c r="D58" i="21" s="1"/>
  <c r="H57" i="21"/>
  <c r="L57" i="21" s="1"/>
  <c r="J57" i="21"/>
  <c r="F58" i="21" s="1"/>
  <c r="G58" i="21" s="1"/>
  <c r="J56" i="6"/>
  <c r="F57" i="6" s="1"/>
  <c r="G57" i="6" s="1"/>
  <c r="I56" i="6"/>
  <c r="D57" i="6" s="1"/>
  <c r="H56" i="6"/>
  <c r="L56" i="6" s="1"/>
  <c r="I57" i="25"/>
  <c r="D58" i="25" s="1"/>
  <c r="H57" i="25"/>
  <c r="L57" i="25" s="1"/>
  <c r="J57" i="25"/>
  <c r="F58" i="25" s="1"/>
  <c r="G58" i="25" s="1"/>
  <c r="J56" i="10"/>
  <c r="F57" i="10" s="1"/>
  <c r="G57" i="10" s="1"/>
  <c r="I56" i="10"/>
  <c r="D57" i="10" s="1"/>
  <c r="H56" i="10"/>
  <c r="L56" i="10" s="1"/>
  <c r="I56" i="9"/>
  <c r="D57" i="9" s="1"/>
  <c r="J56" i="9"/>
  <c r="F57" i="9" s="1"/>
  <c r="G57" i="9" s="1"/>
  <c r="H56" i="9"/>
  <c r="L56" i="9" s="1"/>
  <c r="J57" i="24"/>
  <c r="F58" i="24" s="1"/>
  <c r="G58" i="24" s="1"/>
  <c r="I57" i="24"/>
  <c r="D58" i="24" s="1"/>
  <c r="H57" i="24"/>
  <c r="L57" i="24" s="1"/>
  <c r="I56" i="15"/>
  <c r="D57" i="15" s="1"/>
  <c r="H56" i="15"/>
  <c r="L56" i="15" s="1"/>
  <c r="J56" i="15"/>
  <c r="F57" i="15" s="1"/>
  <c r="G57" i="15" s="1"/>
  <c r="J56" i="7"/>
  <c r="F57" i="7" s="1"/>
  <c r="G57" i="7" s="1"/>
  <c r="I56" i="7"/>
  <c r="D57" i="7" s="1"/>
  <c r="H56" i="7"/>
  <c r="L56" i="7" s="1"/>
  <c r="H62" i="3"/>
  <c r="H57" i="4"/>
  <c r="L57" i="4" s="1"/>
  <c r="J57" i="4"/>
  <c r="F58" i="4" s="1"/>
  <c r="G58" i="4" s="1"/>
  <c r="I57" i="4"/>
  <c r="D58" i="4" s="1"/>
  <c r="I57" i="20"/>
  <c r="D58" i="20" s="1"/>
  <c r="H57" i="20"/>
  <c r="L57" i="20" s="1"/>
  <c r="J57" i="20"/>
  <c r="F58" i="20" s="1"/>
  <c r="G58" i="20" s="1"/>
  <c r="J56" i="8"/>
  <c r="F57" i="8" s="1"/>
  <c r="G57" i="8" s="1"/>
  <c r="I56" i="8"/>
  <c r="D57" i="8" s="1"/>
  <c r="H56" i="8"/>
  <c r="L56" i="8" s="1"/>
  <c r="I57" i="26"/>
  <c r="D58" i="26" s="1"/>
  <c r="H57" i="26"/>
  <c r="L57" i="26" s="1"/>
  <c r="J57" i="26"/>
  <c r="F58" i="26" s="1"/>
  <c r="G58" i="26" s="1"/>
  <c r="H56" i="14"/>
  <c r="L56" i="14" s="1"/>
  <c r="J56" i="14"/>
  <c r="F57" i="14" s="1"/>
  <c r="G57" i="14" s="1"/>
  <c r="I56" i="14"/>
  <c r="D57" i="14" s="1"/>
  <c r="I57" i="19"/>
  <c r="D58" i="19" s="1"/>
  <c r="H57" i="19"/>
  <c r="L57" i="19" s="1"/>
  <c r="J57" i="19"/>
  <c r="F58" i="19" s="1"/>
  <c r="G58" i="19" s="1"/>
  <c r="I57" i="18"/>
  <c r="D58" i="18" s="1"/>
  <c r="H57" i="18"/>
  <c r="L57" i="18" s="1"/>
  <c r="J57" i="18"/>
  <c r="F58" i="18" s="1"/>
  <c r="G58" i="18" s="1"/>
  <c r="J56" i="12"/>
  <c r="F57" i="12" s="1"/>
  <c r="G57" i="12" s="1"/>
  <c r="I56" i="12"/>
  <c r="D57" i="12" s="1"/>
  <c r="H56" i="12"/>
  <c r="L56" i="12" s="1"/>
  <c r="H56" i="5"/>
  <c r="L56" i="5" s="1"/>
  <c r="I56" i="5"/>
  <c r="D57" i="5" s="1"/>
  <c r="J56" i="5"/>
  <c r="F57" i="5" s="1"/>
  <c r="G57" i="5" s="1"/>
  <c r="J62" i="3"/>
  <c r="F63" i="3" s="1"/>
  <c r="G63" i="3" s="1"/>
  <c r="O63" i="3" s="1"/>
  <c r="P63" i="3" s="1"/>
  <c r="B63" i="16" s="1"/>
  <c r="L62" i="3"/>
  <c r="J58" i="27"/>
  <c r="K58" i="27"/>
  <c r="G59" i="27" s="1"/>
  <c r="H59" i="27" s="1"/>
  <c r="I58" i="27"/>
  <c r="M58" i="27" s="1"/>
  <c r="E59" i="27"/>
  <c r="K63" i="3"/>
  <c r="I59" i="28" l="1"/>
  <c r="D60" i="28" s="1"/>
  <c r="H59" i="28"/>
  <c r="L59" i="28" s="1"/>
  <c r="J59" i="28"/>
  <c r="F60" i="28" s="1"/>
  <c r="G60" i="28" s="1"/>
  <c r="K57" i="12"/>
  <c r="O57" i="12"/>
  <c r="P57" i="12" s="1"/>
  <c r="Q57" i="16" s="1"/>
  <c r="K58" i="19"/>
  <c r="O58" i="19"/>
  <c r="P58" i="19" s="1"/>
  <c r="S58" i="16" s="1"/>
  <c r="K57" i="14"/>
  <c r="O57" i="14"/>
  <c r="P57" i="14" s="1"/>
  <c r="M57" i="16" s="1"/>
  <c r="K58" i="20"/>
  <c r="O58" i="20"/>
  <c r="P58" i="20" s="1"/>
  <c r="T58" i="16" s="1"/>
  <c r="O58" i="4"/>
  <c r="P58" i="4" s="1"/>
  <c r="C58" i="16" s="1"/>
  <c r="K58" i="4"/>
  <c r="K58" i="21"/>
  <c r="O58" i="21"/>
  <c r="P58" i="21" s="1"/>
  <c r="H58" i="16" s="1"/>
  <c r="O57" i="13"/>
  <c r="P57" i="13" s="1"/>
  <c r="F57" i="16" s="1"/>
  <c r="K57" i="13"/>
  <c r="O58" i="18"/>
  <c r="P58" i="18" s="1"/>
  <c r="G58" i="16" s="1"/>
  <c r="K58" i="18"/>
  <c r="K57" i="7"/>
  <c r="O57" i="7"/>
  <c r="P57" i="7" s="1"/>
  <c r="I57" i="16" s="1"/>
  <c r="O57" i="9"/>
  <c r="P57" i="9" s="1"/>
  <c r="L57" i="16" s="1"/>
  <c r="K57" i="9"/>
  <c r="K57" i="10"/>
  <c r="O57" i="10"/>
  <c r="P57" i="10" s="1"/>
  <c r="D57" i="16" s="1"/>
  <c r="K58" i="22"/>
  <c r="O58" i="22"/>
  <c r="P58" i="22" s="1"/>
  <c r="U58" i="16" s="1"/>
  <c r="O58" i="26"/>
  <c r="P58" i="26" s="1"/>
  <c r="V58" i="16" s="1"/>
  <c r="K58" i="26"/>
  <c r="O57" i="15"/>
  <c r="P57" i="15" s="1"/>
  <c r="N57" i="16" s="1"/>
  <c r="K57" i="15"/>
  <c r="K58" i="25"/>
  <c r="O58" i="25"/>
  <c r="P58" i="25" s="1"/>
  <c r="K58" i="16" s="1"/>
  <c r="O57" i="11"/>
  <c r="P57" i="11" s="1"/>
  <c r="P57" i="16" s="1"/>
  <c r="K57" i="11"/>
  <c r="K57" i="5"/>
  <c r="O57" i="5"/>
  <c r="P57" i="5" s="1"/>
  <c r="R57" i="16" s="1"/>
  <c r="O57" i="8"/>
  <c r="P57" i="8" s="1"/>
  <c r="X57" i="16" s="1"/>
  <c r="K57" i="8"/>
  <c r="O58" i="24"/>
  <c r="P58" i="24" s="1"/>
  <c r="J58" i="16" s="1"/>
  <c r="K58" i="24"/>
  <c r="O57" i="6"/>
  <c r="P57" i="6" s="1"/>
  <c r="W57" i="16" s="1"/>
  <c r="K57" i="6"/>
  <c r="L59" i="27"/>
  <c r="P59" i="27"/>
  <c r="Q59" i="27" s="1"/>
  <c r="I63" i="3"/>
  <c r="J63" i="3"/>
  <c r="H63" i="3"/>
  <c r="K60" i="28" l="1"/>
  <c r="O60" i="28"/>
  <c r="P60" i="28" s="1"/>
  <c r="I57" i="6"/>
  <c r="D58" i="6" s="1"/>
  <c r="J57" i="6"/>
  <c r="F58" i="6" s="1"/>
  <c r="G58" i="6" s="1"/>
  <c r="H57" i="6"/>
  <c r="L57" i="6" s="1"/>
  <c r="J57" i="8"/>
  <c r="F58" i="8" s="1"/>
  <c r="G58" i="8" s="1"/>
  <c r="H57" i="8"/>
  <c r="L57" i="8" s="1"/>
  <c r="I57" i="8"/>
  <c r="D58" i="8" s="1"/>
  <c r="I57" i="11"/>
  <c r="D58" i="11" s="1"/>
  <c r="H57" i="11"/>
  <c r="L57" i="11" s="1"/>
  <c r="J57" i="11"/>
  <c r="F58" i="11" s="1"/>
  <c r="G58" i="11" s="1"/>
  <c r="I57" i="15"/>
  <c r="D58" i="15" s="1"/>
  <c r="H57" i="15"/>
  <c r="L57" i="15" s="1"/>
  <c r="J57" i="15"/>
  <c r="F58" i="15" s="1"/>
  <c r="G58" i="15" s="1"/>
  <c r="I57" i="9"/>
  <c r="D58" i="9" s="1"/>
  <c r="H57" i="9"/>
  <c r="L57" i="9" s="1"/>
  <c r="J57" i="9"/>
  <c r="F58" i="9" s="1"/>
  <c r="G58" i="9" s="1"/>
  <c r="H58" i="18"/>
  <c r="L58" i="18" s="1"/>
  <c r="J58" i="18"/>
  <c r="F59" i="18" s="1"/>
  <c r="G59" i="18" s="1"/>
  <c r="I58" i="18"/>
  <c r="D59" i="18" s="1"/>
  <c r="H58" i="22"/>
  <c r="L58" i="22" s="1"/>
  <c r="I58" i="22"/>
  <c r="D59" i="22" s="1"/>
  <c r="J58" i="22"/>
  <c r="F59" i="22" s="1"/>
  <c r="G59" i="22" s="1"/>
  <c r="I58" i="21"/>
  <c r="D59" i="21" s="1"/>
  <c r="H58" i="21"/>
  <c r="L58" i="21" s="1"/>
  <c r="J58" i="21"/>
  <c r="F59" i="21" s="1"/>
  <c r="G59" i="21" s="1"/>
  <c r="H58" i="20"/>
  <c r="L58" i="20" s="1"/>
  <c r="J58" i="20"/>
  <c r="F59" i="20" s="1"/>
  <c r="G59" i="20" s="1"/>
  <c r="I58" i="20"/>
  <c r="D59" i="20" s="1"/>
  <c r="H58" i="19"/>
  <c r="L58" i="19" s="1"/>
  <c r="J58" i="19"/>
  <c r="F59" i="19" s="1"/>
  <c r="G59" i="19" s="1"/>
  <c r="I58" i="19"/>
  <c r="D59" i="19" s="1"/>
  <c r="J58" i="26"/>
  <c r="F59" i="26" s="1"/>
  <c r="G59" i="26" s="1"/>
  <c r="I58" i="26"/>
  <c r="D59" i="26" s="1"/>
  <c r="H58" i="26"/>
  <c r="L58" i="26" s="1"/>
  <c r="I57" i="13"/>
  <c r="D58" i="13" s="1"/>
  <c r="J57" i="13"/>
  <c r="F58" i="13" s="1"/>
  <c r="G58" i="13" s="1"/>
  <c r="H57" i="13"/>
  <c r="L57" i="13" s="1"/>
  <c r="I58" i="4"/>
  <c r="D59" i="4" s="1"/>
  <c r="J58" i="4"/>
  <c r="F59" i="4" s="1"/>
  <c r="G59" i="4" s="1"/>
  <c r="H58" i="4"/>
  <c r="L58" i="4" s="1"/>
  <c r="J58" i="24"/>
  <c r="F59" i="24" s="1"/>
  <c r="G59" i="24" s="1"/>
  <c r="H58" i="24"/>
  <c r="L58" i="24" s="1"/>
  <c r="I58" i="24"/>
  <c r="D59" i="24" s="1"/>
  <c r="H57" i="5"/>
  <c r="L57" i="5" s="1"/>
  <c r="I57" i="5"/>
  <c r="D58" i="5" s="1"/>
  <c r="J57" i="5"/>
  <c r="F58" i="5" s="1"/>
  <c r="G58" i="5" s="1"/>
  <c r="H58" i="25"/>
  <c r="L58" i="25" s="1"/>
  <c r="J58" i="25"/>
  <c r="F59" i="25" s="1"/>
  <c r="G59" i="25" s="1"/>
  <c r="I58" i="25"/>
  <c r="D59" i="25" s="1"/>
  <c r="I57" i="10"/>
  <c r="D58" i="10" s="1"/>
  <c r="J57" i="10"/>
  <c r="F58" i="10" s="1"/>
  <c r="G58" i="10" s="1"/>
  <c r="H57" i="10"/>
  <c r="L57" i="10" s="1"/>
  <c r="I57" i="7"/>
  <c r="D58" i="7" s="1"/>
  <c r="H57" i="7"/>
  <c r="L57" i="7" s="1"/>
  <c r="J57" i="7"/>
  <c r="F58" i="7" s="1"/>
  <c r="G58" i="7" s="1"/>
  <c r="J57" i="14"/>
  <c r="F58" i="14" s="1"/>
  <c r="G58" i="14" s="1"/>
  <c r="I57" i="14"/>
  <c r="D58" i="14" s="1"/>
  <c r="H57" i="14"/>
  <c r="L57" i="14" s="1"/>
  <c r="I57" i="12"/>
  <c r="D58" i="12" s="1"/>
  <c r="J57" i="12"/>
  <c r="F58" i="12" s="1"/>
  <c r="G58" i="12" s="1"/>
  <c r="H57" i="12"/>
  <c r="L57" i="12" s="1"/>
  <c r="L63" i="3"/>
  <c r="H64" i="3"/>
  <c r="K59" i="27"/>
  <c r="J59" i="27"/>
  <c r="I59" i="27"/>
  <c r="M59" i="27" s="1"/>
  <c r="E60" i="27"/>
  <c r="G60" i="27"/>
  <c r="H60" i="27" s="1"/>
  <c r="N64" i="3"/>
  <c r="H60" i="28" l="1"/>
  <c r="L60" i="28" s="1"/>
  <c r="J60" i="28"/>
  <c r="F61" i="28" s="1"/>
  <c r="G61" i="28" s="1"/>
  <c r="I60" i="28"/>
  <c r="D61" i="28" s="1"/>
  <c r="K59" i="24"/>
  <c r="O59" i="24"/>
  <c r="P59" i="24" s="1"/>
  <c r="J59" i="16" s="1"/>
  <c r="O59" i="21"/>
  <c r="P59" i="21" s="1"/>
  <c r="H59" i="16" s="1"/>
  <c r="K59" i="21"/>
  <c r="K58" i="15"/>
  <c r="O58" i="15"/>
  <c r="P58" i="15" s="1"/>
  <c r="N58" i="16" s="1"/>
  <c r="K58" i="8"/>
  <c r="O58" i="8"/>
  <c r="P58" i="8" s="1"/>
  <c r="X58" i="16" s="1"/>
  <c r="K58" i="12"/>
  <c r="O58" i="12"/>
  <c r="P58" i="12" s="1"/>
  <c r="Q58" i="16" s="1"/>
  <c r="K58" i="14"/>
  <c r="O58" i="14"/>
  <c r="P58" i="14" s="1"/>
  <c r="M58" i="16" s="1"/>
  <c r="O59" i="25"/>
  <c r="P59" i="25" s="1"/>
  <c r="K59" i="16" s="1"/>
  <c r="K59" i="25"/>
  <c r="K58" i="13"/>
  <c r="O58" i="13"/>
  <c r="P58" i="13" s="1"/>
  <c r="F58" i="16" s="1"/>
  <c r="O59" i="26"/>
  <c r="P59" i="26" s="1"/>
  <c r="V59" i="16" s="1"/>
  <c r="K59" i="26"/>
  <c r="K58" i="9"/>
  <c r="O58" i="9"/>
  <c r="P58" i="9" s="1"/>
  <c r="L58" i="16" s="1"/>
  <c r="K58" i="7"/>
  <c r="O58" i="7"/>
  <c r="P58" i="7" s="1"/>
  <c r="I58" i="16" s="1"/>
  <c r="K58" i="10"/>
  <c r="O58" i="10"/>
  <c r="P58" i="10" s="1"/>
  <c r="D58" i="16" s="1"/>
  <c r="O59" i="4"/>
  <c r="P59" i="4" s="1"/>
  <c r="C59" i="16" s="1"/>
  <c r="K59" i="4"/>
  <c r="O59" i="20"/>
  <c r="P59" i="20" s="1"/>
  <c r="T59" i="16" s="1"/>
  <c r="K59" i="20"/>
  <c r="O58" i="6"/>
  <c r="P58" i="6" s="1"/>
  <c r="W58" i="16" s="1"/>
  <c r="K58" i="6"/>
  <c r="K58" i="5"/>
  <c r="O58" i="5"/>
  <c r="P58" i="5" s="1"/>
  <c r="R58" i="16" s="1"/>
  <c r="O59" i="19"/>
  <c r="P59" i="19" s="1"/>
  <c r="S59" i="16" s="1"/>
  <c r="K59" i="19"/>
  <c r="K59" i="22"/>
  <c r="O59" i="22"/>
  <c r="P59" i="22" s="1"/>
  <c r="U59" i="16" s="1"/>
  <c r="K59" i="18"/>
  <c r="O59" i="18"/>
  <c r="P59" i="18" s="1"/>
  <c r="G59" i="16" s="1"/>
  <c r="K58" i="11"/>
  <c r="O58" i="11"/>
  <c r="P58" i="11" s="1"/>
  <c r="P58" i="16" s="1"/>
  <c r="L60" i="27"/>
  <c r="P60" i="27"/>
  <c r="Q60" i="27" s="1"/>
  <c r="K61" i="28" l="1"/>
  <c r="O61" i="28"/>
  <c r="P61" i="28" s="1"/>
  <c r="H59" i="20"/>
  <c r="L59" i="20" s="1"/>
  <c r="I59" i="20"/>
  <c r="D60" i="20" s="1"/>
  <c r="J59" i="20"/>
  <c r="F60" i="20" s="1"/>
  <c r="G60" i="20" s="1"/>
  <c r="J59" i="21"/>
  <c r="F60" i="21" s="1"/>
  <c r="G60" i="21" s="1"/>
  <c r="I59" i="21"/>
  <c r="D60" i="21" s="1"/>
  <c r="H59" i="21"/>
  <c r="L59" i="21" s="1"/>
  <c r="H58" i="11"/>
  <c r="L58" i="11" s="1"/>
  <c r="J58" i="11"/>
  <c r="F59" i="11" s="1"/>
  <c r="G59" i="11" s="1"/>
  <c r="I58" i="11"/>
  <c r="D59" i="11" s="1"/>
  <c r="J59" i="22"/>
  <c r="F60" i="22" s="1"/>
  <c r="G60" i="22" s="1"/>
  <c r="I59" i="22"/>
  <c r="D60" i="22" s="1"/>
  <c r="H59" i="22"/>
  <c r="L59" i="22" s="1"/>
  <c r="J58" i="5"/>
  <c r="F59" i="5" s="1"/>
  <c r="G59" i="5" s="1"/>
  <c r="H58" i="5"/>
  <c r="L58" i="5" s="1"/>
  <c r="I58" i="5"/>
  <c r="D59" i="5" s="1"/>
  <c r="H58" i="10"/>
  <c r="L58" i="10" s="1"/>
  <c r="J58" i="10"/>
  <c r="F59" i="10" s="1"/>
  <c r="G59" i="10" s="1"/>
  <c r="I58" i="10"/>
  <c r="D59" i="10" s="1"/>
  <c r="H58" i="9"/>
  <c r="L58" i="9" s="1"/>
  <c r="I58" i="9"/>
  <c r="D59" i="9" s="1"/>
  <c r="J58" i="9"/>
  <c r="F59" i="9" s="1"/>
  <c r="G59" i="9" s="1"/>
  <c r="H58" i="13"/>
  <c r="L58" i="13" s="1"/>
  <c r="I58" i="13"/>
  <c r="D59" i="13" s="1"/>
  <c r="J58" i="13"/>
  <c r="F59" i="13" s="1"/>
  <c r="G59" i="13" s="1"/>
  <c r="J58" i="14"/>
  <c r="F59" i="14" s="1"/>
  <c r="G59" i="14" s="1"/>
  <c r="I58" i="14"/>
  <c r="D59" i="14" s="1"/>
  <c r="H58" i="14"/>
  <c r="L58" i="14" s="1"/>
  <c r="I58" i="8"/>
  <c r="D59" i="8" s="1"/>
  <c r="J58" i="8"/>
  <c r="F59" i="8" s="1"/>
  <c r="G59" i="8" s="1"/>
  <c r="H58" i="8"/>
  <c r="L58" i="8" s="1"/>
  <c r="I59" i="19"/>
  <c r="D60" i="19" s="1"/>
  <c r="J59" i="19"/>
  <c r="F60" i="19" s="1"/>
  <c r="G60" i="19" s="1"/>
  <c r="H59" i="19"/>
  <c r="L59" i="19" s="1"/>
  <c r="J58" i="6"/>
  <c r="F59" i="6" s="1"/>
  <c r="G59" i="6" s="1"/>
  <c r="H58" i="6"/>
  <c r="L58" i="6" s="1"/>
  <c r="I58" i="6"/>
  <c r="D59" i="6" s="1"/>
  <c r="J59" i="4"/>
  <c r="F60" i="4" s="1"/>
  <c r="G60" i="4" s="1"/>
  <c r="I59" i="4"/>
  <c r="D60" i="4" s="1"/>
  <c r="H59" i="4"/>
  <c r="L59" i="4" s="1"/>
  <c r="J59" i="26"/>
  <c r="F60" i="26" s="1"/>
  <c r="G60" i="26" s="1"/>
  <c r="I59" i="26"/>
  <c r="D60" i="26" s="1"/>
  <c r="H59" i="26"/>
  <c r="L59" i="26" s="1"/>
  <c r="H59" i="25"/>
  <c r="L59" i="25" s="1"/>
  <c r="J59" i="25"/>
  <c r="F60" i="25" s="1"/>
  <c r="G60" i="25" s="1"/>
  <c r="I59" i="25"/>
  <c r="D60" i="25" s="1"/>
  <c r="H59" i="18"/>
  <c r="L59" i="18" s="1"/>
  <c r="J59" i="18"/>
  <c r="F60" i="18" s="1"/>
  <c r="G60" i="18" s="1"/>
  <c r="I59" i="18"/>
  <c r="D60" i="18" s="1"/>
  <c r="I58" i="7"/>
  <c r="D59" i="7" s="1"/>
  <c r="H58" i="7"/>
  <c r="L58" i="7" s="1"/>
  <c r="J58" i="7"/>
  <c r="F59" i="7" s="1"/>
  <c r="G59" i="7" s="1"/>
  <c r="H58" i="12"/>
  <c r="L58" i="12" s="1"/>
  <c r="J58" i="12"/>
  <c r="F59" i="12" s="1"/>
  <c r="G59" i="12" s="1"/>
  <c r="I58" i="12"/>
  <c r="D59" i="12" s="1"/>
  <c r="H58" i="15"/>
  <c r="L58" i="15" s="1"/>
  <c r="J58" i="15"/>
  <c r="F59" i="15" s="1"/>
  <c r="G59" i="15" s="1"/>
  <c r="I58" i="15"/>
  <c r="D59" i="15" s="1"/>
  <c r="J59" i="24"/>
  <c r="F60" i="24" s="1"/>
  <c r="G60" i="24" s="1"/>
  <c r="I59" i="24"/>
  <c r="D60" i="24" s="1"/>
  <c r="H59" i="24"/>
  <c r="L59" i="24" s="1"/>
  <c r="I60" i="27"/>
  <c r="M60" i="27" s="1"/>
  <c r="J60" i="27"/>
  <c r="K60" i="27"/>
  <c r="G61" i="27" s="1"/>
  <c r="H61" i="27" s="1"/>
  <c r="E61" i="27"/>
  <c r="J61" i="28" l="1"/>
  <c r="F62" i="28" s="1"/>
  <c r="G62" i="28" s="1"/>
  <c r="I61" i="28"/>
  <c r="D62" i="28" s="1"/>
  <c r="H61" i="28"/>
  <c r="L61" i="28" s="1"/>
  <c r="K59" i="15"/>
  <c r="O59" i="15"/>
  <c r="P59" i="15" s="1"/>
  <c r="N59" i="16" s="1"/>
  <c r="K60" i="25"/>
  <c r="O60" i="25"/>
  <c r="P60" i="25" s="1"/>
  <c r="K60" i="16" s="1"/>
  <c r="K60" i="26"/>
  <c r="O60" i="26"/>
  <c r="P60" i="26" s="1"/>
  <c r="V60" i="16" s="1"/>
  <c r="O60" i="19"/>
  <c r="P60" i="19" s="1"/>
  <c r="S60" i="16" s="1"/>
  <c r="K60" i="19"/>
  <c r="O59" i="13"/>
  <c r="P59" i="13" s="1"/>
  <c r="F59" i="16" s="1"/>
  <c r="K59" i="13"/>
  <c r="K59" i="11"/>
  <c r="O59" i="11"/>
  <c r="P59" i="11" s="1"/>
  <c r="P59" i="16" s="1"/>
  <c r="O60" i="21"/>
  <c r="P60" i="21" s="1"/>
  <c r="H60" i="16" s="1"/>
  <c r="K60" i="21"/>
  <c r="O59" i="7"/>
  <c r="P59" i="7" s="1"/>
  <c r="I59" i="16" s="1"/>
  <c r="K59" i="7"/>
  <c r="O60" i="18"/>
  <c r="P60" i="18" s="1"/>
  <c r="G60" i="16" s="1"/>
  <c r="K60" i="18"/>
  <c r="O60" i="20"/>
  <c r="P60" i="20" s="1"/>
  <c r="T60" i="16" s="1"/>
  <c r="K60" i="20"/>
  <c r="K60" i="24"/>
  <c r="O60" i="24"/>
  <c r="P60" i="24" s="1"/>
  <c r="J60" i="16" s="1"/>
  <c r="O59" i="6"/>
  <c r="P59" i="6" s="1"/>
  <c r="W59" i="16" s="1"/>
  <c r="K59" i="6"/>
  <c r="K60" i="22"/>
  <c r="O60" i="22"/>
  <c r="P60" i="22" s="1"/>
  <c r="U60" i="16" s="1"/>
  <c r="O59" i="12"/>
  <c r="P59" i="12" s="1"/>
  <c r="Q59" i="16" s="1"/>
  <c r="K59" i="12"/>
  <c r="O60" i="4"/>
  <c r="P60" i="4" s="1"/>
  <c r="C60" i="16" s="1"/>
  <c r="K60" i="4"/>
  <c r="K59" i="8"/>
  <c r="O59" i="8"/>
  <c r="P59" i="8" s="1"/>
  <c r="X59" i="16" s="1"/>
  <c r="O59" i="14"/>
  <c r="P59" i="14" s="1"/>
  <c r="M59" i="16" s="1"/>
  <c r="K59" i="14"/>
  <c r="K59" i="9"/>
  <c r="O59" i="9"/>
  <c r="P59" i="9" s="1"/>
  <c r="L59" i="16" s="1"/>
  <c r="O59" i="10"/>
  <c r="P59" i="10" s="1"/>
  <c r="D59" i="16" s="1"/>
  <c r="K59" i="10"/>
  <c r="K59" i="5"/>
  <c r="O59" i="5"/>
  <c r="P59" i="5" s="1"/>
  <c r="R59" i="16" s="1"/>
  <c r="P61" i="27"/>
  <c r="Q61" i="27" s="1"/>
  <c r="L61" i="27"/>
  <c r="O62" i="28" l="1"/>
  <c r="P62" i="28" s="1"/>
  <c r="K62" i="28"/>
  <c r="H59" i="12"/>
  <c r="L59" i="12" s="1"/>
  <c r="I59" i="12"/>
  <c r="D60" i="12" s="1"/>
  <c r="J59" i="12"/>
  <c r="F60" i="12" s="1"/>
  <c r="G60" i="12" s="1"/>
  <c r="I59" i="6"/>
  <c r="D60" i="6" s="1"/>
  <c r="H59" i="6"/>
  <c r="L59" i="6" s="1"/>
  <c r="J59" i="6"/>
  <c r="F60" i="6" s="1"/>
  <c r="G60" i="6" s="1"/>
  <c r="I60" i="20"/>
  <c r="D61" i="20" s="1"/>
  <c r="H60" i="20"/>
  <c r="L60" i="20" s="1"/>
  <c r="J60" i="20"/>
  <c r="F61" i="20" s="1"/>
  <c r="G61" i="20" s="1"/>
  <c r="J59" i="7"/>
  <c r="F60" i="7" s="1"/>
  <c r="G60" i="7" s="1"/>
  <c r="I59" i="7"/>
  <c r="D60" i="7" s="1"/>
  <c r="H59" i="7"/>
  <c r="L59" i="7" s="1"/>
  <c r="J60" i="19"/>
  <c r="F61" i="19" s="1"/>
  <c r="G61" i="19" s="1"/>
  <c r="I60" i="19"/>
  <c r="D61" i="19" s="1"/>
  <c r="H60" i="19"/>
  <c r="L60" i="19" s="1"/>
  <c r="H59" i="5"/>
  <c r="L59" i="5" s="1"/>
  <c r="I59" i="5"/>
  <c r="D60" i="5" s="1"/>
  <c r="J59" i="5"/>
  <c r="F60" i="5" s="1"/>
  <c r="G60" i="5" s="1"/>
  <c r="J59" i="11"/>
  <c r="F60" i="11" s="1"/>
  <c r="G60" i="11" s="1"/>
  <c r="I59" i="11"/>
  <c r="D60" i="11" s="1"/>
  <c r="H59" i="11"/>
  <c r="L59" i="11" s="1"/>
  <c r="J60" i="25"/>
  <c r="F61" i="25" s="1"/>
  <c r="G61" i="25" s="1"/>
  <c r="I60" i="25"/>
  <c r="D61" i="25" s="1"/>
  <c r="H60" i="25"/>
  <c r="L60" i="25" s="1"/>
  <c r="I59" i="9"/>
  <c r="D60" i="9" s="1"/>
  <c r="J59" i="9"/>
  <c r="F60" i="9" s="1"/>
  <c r="G60" i="9" s="1"/>
  <c r="H59" i="9"/>
  <c r="L59" i="9" s="1"/>
  <c r="I59" i="8"/>
  <c r="D60" i="8" s="1"/>
  <c r="J59" i="8"/>
  <c r="F60" i="8" s="1"/>
  <c r="G60" i="8" s="1"/>
  <c r="H59" i="8"/>
  <c r="L59" i="8" s="1"/>
  <c r="I59" i="10"/>
  <c r="D60" i="10" s="1"/>
  <c r="H59" i="10"/>
  <c r="L59" i="10" s="1"/>
  <c r="J59" i="10"/>
  <c r="F60" i="10" s="1"/>
  <c r="G60" i="10" s="1"/>
  <c r="I59" i="14"/>
  <c r="D60" i="14" s="1"/>
  <c r="H59" i="14"/>
  <c r="L59" i="14" s="1"/>
  <c r="J59" i="14"/>
  <c r="F60" i="14" s="1"/>
  <c r="G60" i="14" s="1"/>
  <c r="H60" i="4"/>
  <c r="J60" i="4"/>
  <c r="F61" i="4" s="1"/>
  <c r="G61" i="4" s="1"/>
  <c r="K61" i="4" s="1"/>
  <c r="I60" i="4"/>
  <c r="D61" i="4" s="1"/>
  <c r="I60" i="18"/>
  <c r="D61" i="18" s="1"/>
  <c r="H60" i="18"/>
  <c r="L60" i="18" s="1"/>
  <c r="J60" i="18"/>
  <c r="F61" i="18" s="1"/>
  <c r="G61" i="18" s="1"/>
  <c r="J60" i="21"/>
  <c r="F61" i="21" s="1"/>
  <c r="G61" i="21" s="1"/>
  <c r="I60" i="21"/>
  <c r="D61" i="21" s="1"/>
  <c r="H60" i="21"/>
  <c r="L60" i="21" s="1"/>
  <c r="I59" i="13"/>
  <c r="D60" i="13" s="1"/>
  <c r="H59" i="13"/>
  <c r="L59" i="13" s="1"/>
  <c r="J59" i="13"/>
  <c r="F60" i="13" s="1"/>
  <c r="G60" i="13" s="1"/>
  <c r="J60" i="22"/>
  <c r="F61" i="22" s="1"/>
  <c r="G61" i="22" s="1"/>
  <c r="I60" i="22"/>
  <c r="D61" i="22" s="1"/>
  <c r="H60" i="22"/>
  <c r="L60" i="22" s="1"/>
  <c r="I60" i="24"/>
  <c r="D61" i="24" s="1"/>
  <c r="J60" i="24"/>
  <c r="F61" i="24" s="1"/>
  <c r="G61" i="24" s="1"/>
  <c r="H60" i="24"/>
  <c r="L60" i="24" s="1"/>
  <c r="I60" i="26"/>
  <c r="D61" i="26" s="1"/>
  <c r="H60" i="26"/>
  <c r="L60" i="26" s="1"/>
  <c r="J60" i="26"/>
  <c r="F61" i="26" s="1"/>
  <c r="G61" i="26" s="1"/>
  <c r="J59" i="15"/>
  <c r="F60" i="15" s="1"/>
  <c r="G60" i="15" s="1"/>
  <c r="I59" i="15"/>
  <c r="D60" i="15" s="1"/>
  <c r="H59" i="15"/>
  <c r="L59" i="15" s="1"/>
  <c r="I61" i="27"/>
  <c r="J61" i="27"/>
  <c r="E62" i="27" s="1"/>
  <c r="K61" i="27"/>
  <c r="G62" i="27" s="1"/>
  <c r="H62" i="27" s="1"/>
  <c r="M61" i="27"/>
  <c r="J62" i="28" l="1"/>
  <c r="F63" i="28" s="1"/>
  <c r="G63" i="28" s="1"/>
  <c r="I62" i="28"/>
  <c r="D63" i="28" s="1"/>
  <c r="H62" i="28"/>
  <c r="L62" i="28" s="1"/>
  <c r="O60" i="13"/>
  <c r="P60" i="13" s="1"/>
  <c r="F60" i="16" s="1"/>
  <c r="K60" i="13"/>
  <c r="O60" i="14"/>
  <c r="P60" i="14" s="1"/>
  <c r="M60" i="16" s="1"/>
  <c r="K60" i="14"/>
  <c r="O61" i="21"/>
  <c r="P61" i="21" s="1"/>
  <c r="H61" i="16" s="1"/>
  <c r="K61" i="21"/>
  <c r="O60" i="11"/>
  <c r="P60" i="11" s="1"/>
  <c r="P60" i="16" s="1"/>
  <c r="K60" i="11"/>
  <c r="K60" i="12"/>
  <c r="O60" i="12"/>
  <c r="P60" i="12" s="1"/>
  <c r="Q60" i="16" s="1"/>
  <c r="K60" i="15"/>
  <c r="O60" i="15"/>
  <c r="P60" i="15" s="1"/>
  <c r="N60" i="16" s="1"/>
  <c r="O61" i="18"/>
  <c r="P61" i="18" s="1"/>
  <c r="G61" i="16" s="1"/>
  <c r="K61" i="18"/>
  <c r="I61" i="4"/>
  <c r="D62" i="4" s="1"/>
  <c r="H61" i="4"/>
  <c r="L61" i="4" s="1"/>
  <c r="J61" i="4"/>
  <c r="F62" i="4" s="1"/>
  <c r="G62" i="4" s="1"/>
  <c r="O60" i="9"/>
  <c r="P60" i="9" s="1"/>
  <c r="L60" i="16" s="1"/>
  <c r="K60" i="9"/>
  <c r="O61" i="25"/>
  <c r="P61" i="25" s="1"/>
  <c r="K61" i="16" s="1"/>
  <c r="K61" i="25"/>
  <c r="O60" i="5"/>
  <c r="P60" i="5" s="1"/>
  <c r="R60" i="16" s="1"/>
  <c r="K60" i="5"/>
  <c r="K60" i="7"/>
  <c r="O60" i="7"/>
  <c r="P60" i="7" s="1"/>
  <c r="I60" i="16" s="1"/>
  <c r="O60" i="6"/>
  <c r="P60" i="6" s="1"/>
  <c r="W60" i="16" s="1"/>
  <c r="K60" i="6"/>
  <c r="O61" i="26"/>
  <c r="P61" i="26" s="1"/>
  <c r="V61" i="16" s="1"/>
  <c r="K61" i="26"/>
  <c r="O61" i="24"/>
  <c r="P61" i="24" s="1"/>
  <c r="J61" i="16" s="1"/>
  <c r="K61" i="24"/>
  <c r="O61" i="22"/>
  <c r="P61" i="22" s="1"/>
  <c r="U61" i="16" s="1"/>
  <c r="K61" i="22"/>
  <c r="O61" i="4"/>
  <c r="P61" i="4" s="1"/>
  <c r="C61" i="16" s="1"/>
  <c r="L60" i="4"/>
  <c r="K60" i="10"/>
  <c r="O60" i="10"/>
  <c r="P60" i="10" s="1"/>
  <c r="D60" i="16" s="1"/>
  <c r="O60" i="8"/>
  <c r="P60" i="8" s="1"/>
  <c r="X60" i="16" s="1"/>
  <c r="K60" i="8"/>
  <c r="O61" i="19"/>
  <c r="P61" i="19" s="1"/>
  <c r="S61" i="16" s="1"/>
  <c r="K61" i="19"/>
  <c r="O61" i="20"/>
  <c r="P61" i="20" s="1"/>
  <c r="T61" i="16" s="1"/>
  <c r="K61" i="20"/>
  <c r="P62" i="27"/>
  <c r="Q62" i="27" s="1"/>
  <c r="L62" i="27"/>
  <c r="O63" i="28" l="1"/>
  <c r="P63" i="28" s="1"/>
  <c r="K63" i="28"/>
  <c r="H60" i="10"/>
  <c r="L60" i="10" s="1"/>
  <c r="J60" i="10"/>
  <c r="F61" i="10" s="1"/>
  <c r="G61" i="10" s="1"/>
  <c r="I60" i="10"/>
  <c r="D61" i="10" s="1"/>
  <c r="I60" i="7"/>
  <c r="D61" i="7" s="1"/>
  <c r="H60" i="7"/>
  <c r="L60" i="7" s="1"/>
  <c r="J60" i="7"/>
  <c r="F61" i="7" s="1"/>
  <c r="G61" i="7" s="1"/>
  <c r="I60" i="11"/>
  <c r="D61" i="11" s="1"/>
  <c r="H60" i="11"/>
  <c r="L60" i="11" s="1"/>
  <c r="J60" i="11"/>
  <c r="F61" i="11" s="1"/>
  <c r="G61" i="11" s="1"/>
  <c r="J60" i="14"/>
  <c r="F61" i="14" s="1"/>
  <c r="G61" i="14" s="1"/>
  <c r="I60" i="14"/>
  <c r="D61" i="14" s="1"/>
  <c r="H60" i="14"/>
  <c r="L60" i="14" s="1"/>
  <c r="J61" i="20"/>
  <c r="F62" i="20" s="1"/>
  <c r="G62" i="20" s="1"/>
  <c r="I61" i="20"/>
  <c r="D62" i="20" s="1"/>
  <c r="H61" i="20"/>
  <c r="L61" i="20" s="1"/>
  <c r="J60" i="8"/>
  <c r="F61" i="8" s="1"/>
  <c r="G61" i="8" s="1"/>
  <c r="I60" i="8"/>
  <c r="D61" i="8" s="1"/>
  <c r="H60" i="8"/>
  <c r="L60" i="8" s="1"/>
  <c r="J61" i="24"/>
  <c r="F62" i="24" s="1"/>
  <c r="G62" i="24" s="1"/>
  <c r="I61" i="24"/>
  <c r="D62" i="24" s="1"/>
  <c r="H61" i="24"/>
  <c r="L61" i="24" s="1"/>
  <c r="I60" i="6"/>
  <c r="D61" i="6" s="1"/>
  <c r="H60" i="6"/>
  <c r="L60" i="6" s="1"/>
  <c r="J60" i="6"/>
  <c r="F61" i="6" s="1"/>
  <c r="G61" i="6" s="1"/>
  <c r="I60" i="5"/>
  <c r="D61" i="5" s="1"/>
  <c r="H60" i="5"/>
  <c r="L60" i="5" s="1"/>
  <c r="J60" i="5"/>
  <c r="F61" i="5" s="1"/>
  <c r="G61" i="5" s="1"/>
  <c r="J60" i="9"/>
  <c r="F61" i="9" s="1"/>
  <c r="G61" i="9" s="1"/>
  <c r="I60" i="9"/>
  <c r="D61" i="9" s="1"/>
  <c r="H60" i="9"/>
  <c r="L60" i="9" s="1"/>
  <c r="I60" i="15"/>
  <c r="D61" i="15" s="1"/>
  <c r="H60" i="15"/>
  <c r="L60" i="15" s="1"/>
  <c r="J60" i="15"/>
  <c r="F61" i="15" s="1"/>
  <c r="G61" i="15" s="1"/>
  <c r="J61" i="18"/>
  <c r="F62" i="18" s="1"/>
  <c r="G62" i="18" s="1"/>
  <c r="I61" i="18"/>
  <c r="D62" i="18" s="1"/>
  <c r="H61" i="18"/>
  <c r="L61" i="18" s="1"/>
  <c r="I61" i="21"/>
  <c r="D62" i="21" s="1"/>
  <c r="J61" i="21"/>
  <c r="F62" i="21" s="1"/>
  <c r="G62" i="21" s="1"/>
  <c r="H61" i="21"/>
  <c r="L61" i="21" s="1"/>
  <c r="J60" i="13"/>
  <c r="F61" i="13" s="1"/>
  <c r="G61" i="13" s="1"/>
  <c r="I60" i="13"/>
  <c r="D61" i="13" s="1"/>
  <c r="H60" i="13"/>
  <c r="L60" i="13" s="1"/>
  <c r="H61" i="19"/>
  <c r="L61" i="19" s="1"/>
  <c r="I61" i="19"/>
  <c r="D62" i="19" s="1"/>
  <c r="J61" i="19"/>
  <c r="F62" i="19" s="1"/>
  <c r="G62" i="19" s="1"/>
  <c r="I61" i="22"/>
  <c r="D62" i="22" s="1"/>
  <c r="J61" i="22"/>
  <c r="F62" i="22" s="1"/>
  <c r="G62" i="22" s="1"/>
  <c r="H61" i="22"/>
  <c r="L61" i="22" s="1"/>
  <c r="J61" i="26"/>
  <c r="F62" i="26" s="1"/>
  <c r="G62" i="26" s="1"/>
  <c r="I61" i="26"/>
  <c r="D62" i="26" s="1"/>
  <c r="H61" i="26"/>
  <c r="L61" i="26" s="1"/>
  <c r="J61" i="25"/>
  <c r="F62" i="25" s="1"/>
  <c r="G62" i="25" s="1"/>
  <c r="I61" i="25"/>
  <c r="D62" i="25" s="1"/>
  <c r="H61" i="25"/>
  <c r="L61" i="25" s="1"/>
  <c r="K62" i="4"/>
  <c r="O62" i="4"/>
  <c r="P62" i="4" s="1"/>
  <c r="C62" i="16" s="1"/>
  <c r="J60" i="12"/>
  <c r="F61" i="12" s="1"/>
  <c r="G61" i="12" s="1"/>
  <c r="H60" i="12"/>
  <c r="L60" i="12" s="1"/>
  <c r="I60" i="12"/>
  <c r="D61" i="12" s="1"/>
  <c r="J62" i="27"/>
  <c r="E63" i="27" s="1"/>
  <c r="K62" i="27"/>
  <c r="G63" i="27" s="1"/>
  <c r="H63" i="27" s="1"/>
  <c r="I62" i="27"/>
  <c r="M62" i="27"/>
  <c r="I63" i="28" l="1"/>
  <c r="H63" i="28"/>
  <c r="J63" i="28"/>
  <c r="K62" i="25"/>
  <c r="O62" i="25"/>
  <c r="P62" i="25" s="1"/>
  <c r="K62" i="16" s="1"/>
  <c r="O61" i="13"/>
  <c r="P61" i="13" s="1"/>
  <c r="F61" i="16" s="1"/>
  <c r="K61" i="13"/>
  <c r="K61" i="9"/>
  <c r="O61" i="9"/>
  <c r="P61" i="9" s="1"/>
  <c r="L61" i="16" s="1"/>
  <c r="O61" i="6"/>
  <c r="P61" i="6" s="1"/>
  <c r="W61" i="16" s="1"/>
  <c r="K61" i="6"/>
  <c r="O61" i="8"/>
  <c r="P61" i="8" s="1"/>
  <c r="X61" i="16" s="1"/>
  <c r="K61" i="8"/>
  <c r="H62" i="4"/>
  <c r="L62" i="4" s="1"/>
  <c r="I62" i="4"/>
  <c r="D63" i="4" s="1"/>
  <c r="J62" i="4"/>
  <c r="F63" i="4" s="1"/>
  <c r="G63" i="4" s="1"/>
  <c r="K62" i="22"/>
  <c r="O62" i="22"/>
  <c r="P62" i="22" s="1"/>
  <c r="U62" i="16" s="1"/>
  <c r="K61" i="5"/>
  <c r="O61" i="5"/>
  <c r="P61" i="5" s="1"/>
  <c r="R61" i="16" s="1"/>
  <c r="K62" i="24"/>
  <c r="O62" i="24"/>
  <c r="P62" i="24" s="1"/>
  <c r="J62" i="16" s="1"/>
  <c r="K62" i="21"/>
  <c r="O62" i="21"/>
  <c r="P62" i="21" s="1"/>
  <c r="H62" i="16" s="1"/>
  <c r="K62" i="18"/>
  <c r="O62" i="18"/>
  <c r="P62" i="18" s="1"/>
  <c r="G62" i="16" s="1"/>
  <c r="O61" i="14"/>
  <c r="P61" i="14" s="1"/>
  <c r="M61" i="16" s="1"/>
  <c r="K61" i="14"/>
  <c r="K61" i="7"/>
  <c r="O61" i="7"/>
  <c r="P61" i="7" s="1"/>
  <c r="I61" i="16" s="1"/>
  <c r="O61" i="10"/>
  <c r="P61" i="10" s="1"/>
  <c r="D61" i="16" s="1"/>
  <c r="K61" i="10"/>
  <c r="K61" i="12"/>
  <c r="O61" i="12"/>
  <c r="P61" i="12" s="1"/>
  <c r="Q61" i="16" s="1"/>
  <c r="K62" i="26"/>
  <c r="O62" i="26"/>
  <c r="P62" i="26" s="1"/>
  <c r="V62" i="16" s="1"/>
  <c r="K62" i="19"/>
  <c r="O62" i="19"/>
  <c r="P62" i="19" s="1"/>
  <c r="S62" i="16" s="1"/>
  <c r="O61" i="15"/>
  <c r="P61" i="15" s="1"/>
  <c r="N61" i="16" s="1"/>
  <c r="K61" i="15"/>
  <c r="K62" i="20"/>
  <c r="O62" i="20"/>
  <c r="P62" i="20" s="1"/>
  <c r="T62" i="16" s="1"/>
  <c r="O61" i="11"/>
  <c r="P61" i="11" s="1"/>
  <c r="P61" i="16" s="1"/>
  <c r="K61" i="11"/>
  <c r="L63" i="27"/>
  <c r="P63" i="27"/>
  <c r="Q63" i="27" s="1"/>
  <c r="L63" i="28" l="1"/>
  <c r="N64" i="28" s="1"/>
  <c r="H64" i="28"/>
  <c r="I64" i="28" s="1"/>
  <c r="H62" i="26"/>
  <c r="L62" i="26" s="1"/>
  <c r="J62" i="26"/>
  <c r="F63" i="26" s="1"/>
  <c r="G63" i="26" s="1"/>
  <c r="I62" i="26"/>
  <c r="D63" i="26" s="1"/>
  <c r="I62" i="21"/>
  <c r="D63" i="21" s="1"/>
  <c r="H62" i="21"/>
  <c r="L62" i="21" s="1"/>
  <c r="J62" i="21"/>
  <c r="F63" i="21" s="1"/>
  <c r="G63" i="21" s="1"/>
  <c r="J61" i="5"/>
  <c r="F62" i="5" s="1"/>
  <c r="G62" i="5" s="1"/>
  <c r="H61" i="5"/>
  <c r="L61" i="5" s="1"/>
  <c r="I61" i="5"/>
  <c r="D62" i="5" s="1"/>
  <c r="I61" i="6"/>
  <c r="D62" i="6" s="1"/>
  <c r="H61" i="6"/>
  <c r="L61" i="6" s="1"/>
  <c r="J61" i="6"/>
  <c r="F62" i="6" s="1"/>
  <c r="G62" i="6" s="1"/>
  <c r="I61" i="13"/>
  <c r="D62" i="13" s="1"/>
  <c r="H61" i="13"/>
  <c r="L61" i="13" s="1"/>
  <c r="J61" i="13"/>
  <c r="F62" i="13" s="1"/>
  <c r="G62" i="13" s="1"/>
  <c r="J62" i="20"/>
  <c r="F63" i="20" s="1"/>
  <c r="G63" i="20" s="1"/>
  <c r="I62" i="20"/>
  <c r="D63" i="20" s="1"/>
  <c r="H62" i="20"/>
  <c r="L62" i="20" s="1"/>
  <c r="I62" i="19"/>
  <c r="D63" i="19" s="1"/>
  <c r="H62" i="19"/>
  <c r="L62" i="19" s="1"/>
  <c r="J62" i="19"/>
  <c r="F63" i="19" s="1"/>
  <c r="G63" i="19" s="1"/>
  <c r="J61" i="12"/>
  <c r="F62" i="12" s="1"/>
  <c r="G62" i="12" s="1"/>
  <c r="H61" i="12"/>
  <c r="L61" i="12" s="1"/>
  <c r="I61" i="12"/>
  <c r="D62" i="12" s="1"/>
  <c r="I61" i="7"/>
  <c r="D62" i="7" s="1"/>
  <c r="H61" i="7"/>
  <c r="L61" i="7" s="1"/>
  <c r="J61" i="7"/>
  <c r="F62" i="7" s="1"/>
  <c r="G62" i="7" s="1"/>
  <c r="J62" i="18"/>
  <c r="F63" i="18" s="1"/>
  <c r="G63" i="18" s="1"/>
  <c r="I62" i="18"/>
  <c r="D63" i="18" s="1"/>
  <c r="H62" i="18"/>
  <c r="L62" i="18" s="1"/>
  <c r="H62" i="24"/>
  <c r="L62" i="24" s="1"/>
  <c r="I62" i="24"/>
  <c r="D63" i="24" s="1"/>
  <c r="J62" i="24"/>
  <c r="F63" i="24" s="1"/>
  <c r="G63" i="24" s="1"/>
  <c r="H62" i="22"/>
  <c r="L62" i="22" s="1"/>
  <c r="I62" i="22"/>
  <c r="D63" i="22" s="1"/>
  <c r="J62" i="22"/>
  <c r="F63" i="22" s="1"/>
  <c r="G63" i="22" s="1"/>
  <c r="H61" i="8"/>
  <c r="L61" i="8" s="1"/>
  <c r="I61" i="8"/>
  <c r="D62" i="8" s="1"/>
  <c r="J61" i="8"/>
  <c r="F62" i="8" s="1"/>
  <c r="G62" i="8" s="1"/>
  <c r="H61" i="11"/>
  <c r="L61" i="11" s="1"/>
  <c r="J61" i="11"/>
  <c r="F62" i="11" s="1"/>
  <c r="G62" i="11" s="1"/>
  <c r="I61" i="11"/>
  <c r="D62" i="11" s="1"/>
  <c r="H61" i="15"/>
  <c r="L61" i="15" s="1"/>
  <c r="J61" i="15"/>
  <c r="F62" i="15" s="1"/>
  <c r="G62" i="15" s="1"/>
  <c r="I61" i="15"/>
  <c r="D62" i="15" s="1"/>
  <c r="J61" i="10"/>
  <c r="F62" i="10" s="1"/>
  <c r="G62" i="10" s="1"/>
  <c r="I61" i="10"/>
  <c r="D62" i="10" s="1"/>
  <c r="H61" i="10"/>
  <c r="L61" i="10" s="1"/>
  <c r="H61" i="14"/>
  <c r="L61" i="14" s="1"/>
  <c r="J61" i="14"/>
  <c r="F62" i="14" s="1"/>
  <c r="G62" i="14" s="1"/>
  <c r="I61" i="14"/>
  <c r="D62" i="14" s="1"/>
  <c r="O63" i="4"/>
  <c r="P63" i="4" s="1"/>
  <c r="C63" i="16" s="1"/>
  <c r="K63" i="4"/>
  <c r="H61" i="9"/>
  <c r="L61" i="9" s="1"/>
  <c r="J61" i="9"/>
  <c r="F62" i="9" s="1"/>
  <c r="G62" i="9" s="1"/>
  <c r="I61" i="9"/>
  <c r="D62" i="9" s="1"/>
  <c r="I62" i="25"/>
  <c r="D63" i="25" s="1"/>
  <c r="H62" i="25"/>
  <c r="L62" i="25" s="1"/>
  <c r="J62" i="25"/>
  <c r="F63" i="25" s="1"/>
  <c r="G63" i="25" s="1"/>
  <c r="K63" i="27"/>
  <c r="I63" i="27"/>
  <c r="J63" i="27"/>
  <c r="M63" i="27"/>
  <c r="O64" i="27" s="1"/>
  <c r="K62" i="5" l="1"/>
  <c r="O62" i="5"/>
  <c r="P62" i="5" s="1"/>
  <c r="R62" i="16" s="1"/>
  <c r="O63" i="22"/>
  <c r="P63" i="22" s="1"/>
  <c r="U63" i="16" s="1"/>
  <c r="K63" i="22"/>
  <c r="O63" i="18"/>
  <c r="P63" i="18" s="1"/>
  <c r="G63" i="16" s="1"/>
  <c r="K63" i="18"/>
  <c r="O62" i="6"/>
  <c r="P62" i="6" s="1"/>
  <c r="W62" i="16" s="1"/>
  <c r="K62" i="6"/>
  <c r="O62" i="9"/>
  <c r="P62" i="9" s="1"/>
  <c r="L62" i="16" s="1"/>
  <c r="K62" i="9"/>
  <c r="K62" i="8"/>
  <c r="O62" i="8"/>
  <c r="P62" i="8" s="1"/>
  <c r="X62" i="16" s="1"/>
  <c r="K62" i="14"/>
  <c r="O62" i="14"/>
  <c r="P62" i="14" s="1"/>
  <c r="M62" i="16" s="1"/>
  <c r="K62" i="10"/>
  <c r="O62" i="10"/>
  <c r="P62" i="10" s="1"/>
  <c r="D62" i="16" s="1"/>
  <c r="K62" i="12"/>
  <c r="O62" i="12"/>
  <c r="P62" i="12" s="1"/>
  <c r="Q62" i="16" s="1"/>
  <c r="O63" i="21"/>
  <c r="P63" i="21" s="1"/>
  <c r="H63" i="16" s="1"/>
  <c r="K63" i="21"/>
  <c r="O63" i="26"/>
  <c r="P63" i="26" s="1"/>
  <c r="V63" i="16" s="1"/>
  <c r="K63" i="26"/>
  <c r="K62" i="15"/>
  <c r="O62" i="15"/>
  <c r="P62" i="15" s="1"/>
  <c r="N62" i="16" s="1"/>
  <c r="O63" i="20"/>
  <c r="P63" i="20" s="1"/>
  <c r="T63" i="16" s="1"/>
  <c r="K63" i="20"/>
  <c r="O63" i="25"/>
  <c r="P63" i="25" s="1"/>
  <c r="K63" i="16" s="1"/>
  <c r="K63" i="25"/>
  <c r="K62" i="7"/>
  <c r="O62" i="7"/>
  <c r="P62" i="7" s="1"/>
  <c r="I62" i="16" s="1"/>
  <c r="K62" i="13"/>
  <c r="O62" i="13"/>
  <c r="P62" i="13" s="1"/>
  <c r="F62" i="16" s="1"/>
  <c r="J63" i="4"/>
  <c r="H63" i="4"/>
  <c r="I63" i="4"/>
  <c r="K62" i="11"/>
  <c r="O62" i="11"/>
  <c r="P62" i="11" s="1"/>
  <c r="P62" i="16" s="1"/>
  <c r="O63" i="24"/>
  <c r="P63" i="24" s="1"/>
  <c r="J63" i="16" s="1"/>
  <c r="K63" i="24"/>
  <c r="O63" i="19"/>
  <c r="P63" i="19" s="1"/>
  <c r="S63" i="16" s="1"/>
  <c r="K63" i="19"/>
  <c r="J63" i="21" l="1"/>
  <c r="H63" i="21"/>
  <c r="I63" i="21"/>
  <c r="H62" i="6"/>
  <c r="L62" i="6" s="1"/>
  <c r="I62" i="6"/>
  <c r="D63" i="6" s="1"/>
  <c r="J62" i="6"/>
  <c r="F63" i="6" s="1"/>
  <c r="G63" i="6" s="1"/>
  <c r="J63" i="22"/>
  <c r="I63" i="22"/>
  <c r="H63" i="22"/>
  <c r="I63" i="24"/>
  <c r="H63" i="24"/>
  <c r="J63" i="24"/>
  <c r="I62" i="13"/>
  <c r="D63" i="13" s="1"/>
  <c r="J62" i="13"/>
  <c r="F63" i="13" s="1"/>
  <c r="G63" i="13" s="1"/>
  <c r="H62" i="13"/>
  <c r="L62" i="13" s="1"/>
  <c r="J62" i="15"/>
  <c r="F63" i="15" s="1"/>
  <c r="G63" i="15" s="1"/>
  <c r="I62" i="15"/>
  <c r="D63" i="15" s="1"/>
  <c r="H62" i="15"/>
  <c r="L62" i="15" s="1"/>
  <c r="H62" i="10"/>
  <c r="L62" i="10" s="1"/>
  <c r="J62" i="10"/>
  <c r="F63" i="10" s="1"/>
  <c r="G63" i="10" s="1"/>
  <c r="I62" i="10"/>
  <c r="D63" i="10" s="1"/>
  <c r="I62" i="8"/>
  <c r="D63" i="8" s="1"/>
  <c r="H62" i="8"/>
  <c r="L62" i="8" s="1"/>
  <c r="J62" i="8"/>
  <c r="F63" i="8" s="1"/>
  <c r="G63" i="8" s="1"/>
  <c r="H62" i="11"/>
  <c r="L62" i="11" s="1"/>
  <c r="J62" i="11"/>
  <c r="F63" i="11" s="1"/>
  <c r="G63" i="11" s="1"/>
  <c r="I62" i="11"/>
  <c r="D63" i="11" s="1"/>
  <c r="J63" i="20"/>
  <c r="I63" i="20"/>
  <c r="H63" i="20"/>
  <c r="I63" i="26"/>
  <c r="H63" i="26"/>
  <c r="J63" i="26"/>
  <c r="J62" i="9"/>
  <c r="F63" i="9" s="1"/>
  <c r="G63" i="9" s="1"/>
  <c r="H62" i="9"/>
  <c r="L62" i="9" s="1"/>
  <c r="I62" i="9"/>
  <c r="D63" i="9" s="1"/>
  <c r="J63" i="18"/>
  <c r="I63" i="18"/>
  <c r="H63" i="18"/>
  <c r="H63" i="25"/>
  <c r="J63" i="25"/>
  <c r="I63" i="25"/>
  <c r="H64" i="4"/>
  <c r="I64" i="4" s="1"/>
  <c r="L63" i="4"/>
  <c r="N64" i="4" s="1"/>
  <c r="J63" i="19"/>
  <c r="I63" i="19"/>
  <c r="H63" i="19"/>
  <c r="H62" i="7"/>
  <c r="L62" i="7" s="1"/>
  <c r="J62" i="7"/>
  <c r="F63" i="7" s="1"/>
  <c r="G63" i="7" s="1"/>
  <c r="I62" i="7"/>
  <c r="D63" i="7" s="1"/>
  <c r="H62" i="12"/>
  <c r="L62" i="12" s="1"/>
  <c r="J62" i="12"/>
  <c r="F63" i="12" s="1"/>
  <c r="G63" i="12" s="1"/>
  <c r="I62" i="12"/>
  <c r="D63" i="12" s="1"/>
  <c r="I62" i="14"/>
  <c r="D63" i="14" s="1"/>
  <c r="H62" i="14"/>
  <c r="L62" i="14" s="1"/>
  <c r="J62" i="14"/>
  <c r="F63" i="14" s="1"/>
  <c r="G63" i="14" s="1"/>
  <c r="H62" i="5"/>
  <c r="L62" i="5" s="1"/>
  <c r="I62" i="5"/>
  <c r="D63" i="5" s="1"/>
  <c r="J62" i="5"/>
  <c r="F63" i="5" s="1"/>
  <c r="G63" i="5" s="1"/>
  <c r="O63" i="10" l="1"/>
  <c r="P63" i="10" s="1"/>
  <c r="D63" i="16" s="1"/>
  <c r="K63" i="10"/>
  <c r="O63" i="15"/>
  <c r="P63" i="15" s="1"/>
  <c r="N63" i="16" s="1"/>
  <c r="K63" i="15"/>
  <c r="L63" i="24"/>
  <c r="N64" i="24" s="1"/>
  <c r="H64" i="24"/>
  <c r="I64" i="24" s="1"/>
  <c r="O63" i="14"/>
  <c r="P63" i="14" s="1"/>
  <c r="M63" i="16" s="1"/>
  <c r="K63" i="14"/>
  <c r="O63" i="12"/>
  <c r="P63" i="12" s="1"/>
  <c r="Q63" i="16" s="1"/>
  <c r="K63" i="12"/>
  <c r="L63" i="25"/>
  <c r="N64" i="25" s="1"/>
  <c r="H64" i="25"/>
  <c r="I64" i="25" s="1"/>
  <c r="O63" i="8"/>
  <c r="P63" i="8" s="1"/>
  <c r="X63" i="16" s="1"/>
  <c r="K63" i="8"/>
  <c r="L63" i="18"/>
  <c r="N64" i="18" s="1"/>
  <c r="H64" i="18"/>
  <c r="I64" i="18" s="1"/>
  <c r="O63" i="9"/>
  <c r="P63" i="9" s="1"/>
  <c r="L63" i="16" s="1"/>
  <c r="K63" i="9"/>
  <c r="L63" i="20"/>
  <c r="N64" i="20" s="1"/>
  <c r="H64" i="20"/>
  <c r="I64" i="20" s="1"/>
  <c r="O63" i="11"/>
  <c r="P63" i="11" s="1"/>
  <c r="P63" i="16" s="1"/>
  <c r="K63" i="11"/>
  <c r="O63" i="13"/>
  <c r="P63" i="13" s="1"/>
  <c r="F63" i="16" s="1"/>
  <c r="K63" i="13"/>
  <c r="O63" i="6"/>
  <c r="P63" i="6" s="1"/>
  <c r="W63" i="16" s="1"/>
  <c r="K63" i="6"/>
  <c r="L63" i="21"/>
  <c r="N64" i="21" s="1"/>
  <c r="H64" i="21"/>
  <c r="I64" i="21" s="1"/>
  <c r="L63" i="26"/>
  <c r="N64" i="26" s="1"/>
  <c r="H64" i="26"/>
  <c r="I64" i="26" s="1"/>
  <c r="O63" i="5"/>
  <c r="P63" i="5" s="1"/>
  <c r="R63" i="16" s="1"/>
  <c r="K63" i="5"/>
  <c r="L63" i="19"/>
  <c r="N64" i="19" s="1"/>
  <c r="H64" i="19"/>
  <c r="I64" i="19" s="1"/>
  <c r="O63" i="7"/>
  <c r="P63" i="7" s="1"/>
  <c r="I63" i="16" s="1"/>
  <c r="K63" i="7"/>
  <c r="L63" i="22"/>
  <c r="N64" i="22" s="1"/>
  <c r="H64" i="22"/>
  <c r="I64" i="22" s="1"/>
  <c r="H63" i="7" l="1"/>
  <c r="J63" i="7"/>
  <c r="I63" i="7"/>
  <c r="I63" i="5"/>
  <c r="H63" i="5"/>
  <c r="J63" i="5"/>
  <c r="H63" i="13"/>
  <c r="J63" i="13"/>
  <c r="I63" i="13"/>
  <c r="H63" i="14"/>
  <c r="J63" i="14"/>
  <c r="I63" i="14"/>
  <c r="H63" i="15"/>
  <c r="I63" i="15"/>
  <c r="J63" i="15"/>
  <c r="I63" i="6"/>
  <c r="H63" i="6"/>
  <c r="J63" i="6"/>
  <c r="I63" i="11"/>
  <c r="J63" i="11"/>
  <c r="H63" i="11"/>
  <c r="H63" i="9"/>
  <c r="J63" i="9"/>
  <c r="I63" i="9"/>
  <c r="H63" i="8"/>
  <c r="J63" i="8"/>
  <c r="I63" i="8"/>
  <c r="H63" i="12"/>
  <c r="J63" i="12"/>
  <c r="I63" i="12"/>
  <c r="J63" i="10"/>
  <c r="I63" i="10"/>
  <c r="H63" i="10"/>
  <c r="L63" i="12" l="1"/>
  <c r="N64" i="12" s="1"/>
  <c r="H64" i="12"/>
  <c r="I64" i="12" s="1"/>
  <c r="L63" i="13"/>
  <c r="N64" i="13" s="1"/>
  <c r="H64" i="13"/>
  <c r="I64" i="13" s="1"/>
  <c r="L63" i="9"/>
  <c r="N64" i="9" s="1"/>
  <c r="H64" i="9"/>
  <c r="I64" i="9" s="1"/>
  <c r="L63" i="14"/>
  <c r="N64" i="14" s="1"/>
  <c r="H64" i="14"/>
  <c r="I64" i="14" s="1"/>
  <c r="L63" i="10"/>
  <c r="N64" i="10" s="1"/>
  <c r="H64" i="10"/>
  <c r="I64" i="10" s="1"/>
  <c r="L63" i="8"/>
  <c r="N64" i="8" s="1"/>
  <c r="H64" i="8"/>
  <c r="I64" i="8" s="1"/>
  <c r="L63" i="11"/>
  <c r="N64" i="11" s="1"/>
  <c r="H64" i="11"/>
  <c r="I64" i="11" s="1"/>
  <c r="L63" i="6"/>
  <c r="N64" i="6" s="1"/>
  <c r="H64" i="6"/>
  <c r="I64" i="6" s="1"/>
  <c r="L63" i="15"/>
  <c r="N64" i="15" s="1"/>
  <c r="H64" i="15"/>
  <c r="I64" i="15" s="1"/>
  <c r="L63" i="5"/>
  <c r="N64" i="5" s="1"/>
  <c r="H64" i="5"/>
  <c r="I64" i="5" s="1"/>
  <c r="L63" i="7"/>
  <c r="N64" i="7" s="1"/>
  <c r="H64" i="7"/>
  <c r="I64" i="7" s="1"/>
</calcChain>
</file>

<file path=xl/sharedStrings.xml><?xml version="1.0" encoding="utf-8"?>
<sst xmlns="http://schemas.openxmlformats.org/spreadsheetml/2006/main" count="525" uniqueCount="128">
  <si>
    <t>投资金额合计</t>
    <phoneticPr fontId="4" type="noConversion"/>
  </si>
  <si>
    <t>股票当期份额</t>
    <phoneticPr fontId="4" type="noConversion"/>
  </si>
  <si>
    <t>股票份额合计</t>
    <phoneticPr fontId="4" type="noConversion"/>
  </si>
  <si>
    <t>股票总市值</t>
    <phoneticPr fontId="4" type="noConversion"/>
  </si>
  <si>
    <t>投资收益比率</t>
    <phoneticPr fontId="4" type="noConversion"/>
  </si>
  <si>
    <t>每月定投1万元</t>
    <phoneticPr fontId="4" type="noConversion"/>
  </si>
  <si>
    <t>收盘价</t>
    <phoneticPr fontId="2" type="noConversion"/>
  </si>
  <si>
    <t>收盘价</t>
    <phoneticPr fontId="2" type="noConversion"/>
  </si>
  <si>
    <t>中国船舶</t>
    <phoneticPr fontId="2" type="noConversion"/>
  </si>
  <si>
    <t>投资收益比率</t>
    <phoneticPr fontId="2" type="noConversion"/>
  </si>
  <si>
    <t>投资收益比率</t>
    <phoneticPr fontId="2" type="noConversion"/>
  </si>
  <si>
    <t>投资收益比率</t>
    <phoneticPr fontId="2" type="noConversion"/>
  </si>
  <si>
    <t>浅粉色背景</t>
    <phoneticPr fontId="2" type="noConversion"/>
  </si>
  <si>
    <t>代表最低的10名，是最差卖出点，并且收益多为负数。</t>
    <phoneticPr fontId="2" type="noConversion"/>
  </si>
  <si>
    <t>浅绿色背景</t>
    <phoneticPr fontId="2" type="noConversion"/>
  </si>
  <si>
    <t>蓝色柱线</t>
    <phoneticPr fontId="2" type="noConversion"/>
  </si>
  <si>
    <t>代表与最佳买出点的比例</t>
    <phoneticPr fontId="2" type="noConversion"/>
  </si>
  <si>
    <t>投资假设</t>
    <phoneticPr fontId="2" type="noConversion"/>
  </si>
  <si>
    <t>每个月定投1万元到选择的股票上，每个历史时间点获得历史收益，可以判断出单个股票定投的历史业绩，对定投卖出点选择提供参考，对定投股票选择做参考。</t>
    <phoneticPr fontId="2" type="noConversion"/>
  </si>
  <si>
    <t>结果数据Sheet，背景色彩说明：</t>
    <phoneticPr fontId="2" type="noConversion"/>
  </si>
  <si>
    <t>净值数据Sheet，背景色彩说明：</t>
    <phoneticPr fontId="2" type="noConversion"/>
  </si>
  <si>
    <t>代表净值最低的10名，是最差卖出点，并且收益多为负数。</t>
    <phoneticPr fontId="2" type="noConversion"/>
  </si>
  <si>
    <t>代表净值最高的10名，基本上是最佳卖出点，收益较高</t>
    <phoneticPr fontId="2" type="noConversion"/>
  </si>
  <si>
    <t>代表收益超过50%，是合适的卖出点</t>
    <phoneticPr fontId="2" type="noConversion"/>
  </si>
  <si>
    <t>数据分析结果：</t>
    <phoneticPr fontId="2" type="noConversion"/>
  </si>
  <si>
    <t>选股</t>
    <phoneticPr fontId="2" type="noConversion"/>
  </si>
  <si>
    <t>卖出点选择</t>
    <phoneticPr fontId="2" type="noConversion"/>
  </si>
  <si>
    <t>虽然是定投，但是选择好的卖出点是非常的关键</t>
    <phoneticPr fontId="2" type="noConversion"/>
  </si>
  <si>
    <t>恒生电子、金证股份，近期在地点，但是收益相对于高点还是少很多</t>
    <phoneticPr fontId="2" type="noConversion"/>
  </si>
  <si>
    <t>如果选股选择的不好，定投也有可能是没有收益的</t>
    <phoneticPr fontId="2" type="noConversion"/>
  </si>
  <si>
    <t>复权</t>
    <phoneticPr fontId="2" type="noConversion"/>
  </si>
  <si>
    <t>选择向前复权，获取的数据</t>
    <phoneticPr fontId="2" type="noConversion"/>
  </si>
  <si>
    <t>时间点选择</t>
    <phoneticPr fontId="2" type="noConversion"/>
  </si>
  <si>
    <t>2012.1月到2016.12月每月的收盘价，作为定投的买入价。</t>
    <phoneticPr fontId="2" type="noConversion"/>
  </si>
  <si>
    <t>问题：</t>
    <phoneticPr fontId="2" type="noConversion"/>
  </si>
  <si>
    <t>1、时间点的选择是否有代表性</t>
    <phoneticPr fontId="2" type="noConversion"/>
  </si>
  <si>
    <t>2、股票选择是否有代表性</t>
    <phoneticPr fontId="2" type="noConversion"/>
  </si>
  <si>
    <t>还有哪个区间最值的测算</t>
    <phoneticPr fontId="2" type="noConversion"/>
  </si>
  <si>
    <t>还有哪些股票建议补充进来</t>
    <phoneticPr fontId="2" type="noConversion"/>
  </si>
  <si>
    <t>上汽集团</t>
  </si>
  <si>
    <t>山东黄金</t>
  </si>
  <si>
    <t>京投发展</t>
  </si>
  <si>
    <t>隧道股份</t>
  </si>
  <si>
    <t>美的集团</t>
  </si>
  <si>
    <t>泸州老窖</t>
  </si>
  <si>
    <t>五粮液</t>
  </si>
  <si>
    <t>乐普医疗</t>
  </si>
  <si>
    <t>保利地产</t>
  </si>
  <si>
    <t>600048.SH</t>
    <phoneticPr fontId="2" type="noConversion"/>
  </si>
  <si>
    <t>投资收益比率</t>
    <phoneticPr fontId="2" type="noConversion"/>
  </si>
  <si>
    <t>600104.SH</t>
    <phoneticPr fontId="2" type="noConversion"/>
  </si>
  <si>
    <t>600547.SH</t>
    <phoneticPr fontId="2" type="noConversion"/>
  </si>
  <si>
    <t>投资收益比率</t>
    <phoneticPr fontId="2" type="noConversion"/>
  </si>
  <si>
    <t>600683.SH</t>
    <phoneticPr fontId="2" type="noConversion"/>
  </si>
  <si>
    <t>投资收益比率</t>
    <phoneticPr fontId="2" type="noConversion"/>
  </si>
  <si>
    <t>600820.SH</t>
    <phoneticPr fontId="2" type="noConversion"/>
  </si>
  <si>
    <t>000333.SZ</t>
    <phoneticPr fontId="2" type="noConversion"/>
  </si>
  <si>
    <t>投资收益比率</t>
    <phoneticPr fontId="2" type="noConversion"/>
  </si>
  <si>
    <t>000568.SZ</t>
    <phoneticPr fontId="2" type="noConversion"/>
  </si>
  <si>
    <t>000858.SZ</t>
    <phoneticPr fontId="2" type="noConversion"/>
  </si>
  <si>
    <t>300003.SZ</t>
    <phoneticPr fontId="2" type="noConversion"/>
  </si>
  <si>
    <t>盈利出金</t>
    <phoneticPr fontId="2" type="noConversion"/>
  </si>
  <si>
    <t>调整投资金额</t>
    <phoneticPr fontId="2" type="noConversion"/>
  </si>
  <si>
    <t>调整投资份额</t>
    <phoneticPr fontId="2" type="noConversion"/>
  </si>
  <si>
    <t>现金流</t>
    <phoneticPr fontId="2" type="noConversion"/>
  </si>
  <si>
    <t>收益率</t>
    <phoneticPr fontId="2" type="noConversion"/>
  </si>
  <si>
    <t>止盈率</t>
    <phoneticPr fontId="2" type="noConversion"/>
  </si>
  <si>
    <t>止盈门槛</t>
    <phoneticPr fontId="2" type="noConversion"/>
  </si>
  <si>
    <t>总收入</t>
    <phoneticPr fontId="2" type="noConversion"/>
  </si>
  <si>
    <t>增加了止盈退出机制，当达到止盈门槛的时候，按照止盈率退出。</t>
    <phoneticPr fontId="2" type="noConversion"/>
  </si>
  <si>
    <t>对于白马股，整体股价是向上的，这种止盈是劣质的。</t>
    <phoneticPr fontId="2" type="noConversion"/>
  </si>
  <si>
    <t>对于波动的股票，这种止盈是有利的，能够在高点撤出资金。极端中国船舶</t>
    <phoneticPr fontId="2" type="noConversion"/>
  </si>
  <si>
    <t>日期</t>
    <phoneticPr fontId="2" type="noConversion"/>
  </si>
  <si>
    <t>600016.SH</t>
    <phoneticPr fontId="2" type="noConversion"/>
  </si>
  <si>
    <t>600036.SH</t>
    <phoneticPr fontId="2" type="noConversion"/>
  </si>
  <si>
    <t>600150.SH</t>
    <phoneticPr fontId="2" type="noConversion"/>
  </si>
  <si>
    <t>600446.SH</t>
    <phoneticPr fontId="2" type="noConversion"/>
  </si>
  <si>
    <t>600519.SH</t>
    <phoneticPr fontId="2" type="noConversion"/>
  </si>
  <si>
    <t>600570.SH</t>
    <phoneticPr fontId="2" type="noConversion"/>
  </si>
  <si>
    <t>600887.SH</t>
    <phoneticPr fontId="2" type="noConversion"/>
  </si>
  <si>
    <t>600999.SH</t>
    <phoneticPr fontId="2" type="noConversion"/>
  </si>
  <si>
    <t>601668.SH</t>
    <phoneticPr fontId="2" type="noConversion"/>
  </si>
  <si>
    <t>601989.SH</t>
    <phoneticPr fontId="2" type="noConversion"/>
  </si>
  <si>
    <t>000002.SZ</t>
    <phoneticPr fontId="2" type="noConversion"/>
  </si>
  <si>
    <t>000423.SZ</t>
    <phoneticPr fontId="2" type="noConversion"/>
  </si>
  <si>
    <t>000651.SZ</t>
    <phoneticPr fontId="2" type="noConversion"/>
  </si>
  <si>
    <t>600048.SH</t>
    <phoneticPr fontId="2" type="noConversion"/>
  </si>
  <si>
    <t>600104.SH</t>
    <phoneticPr fontId="2" type="noConversion"/>
  </si>
  <si>
    <t>600547.SH</t>
    <phoneticPr fontId="2" type="noConversion"/>
  </si>
  <si>
    <t>600683.SH</t>
    <phoneticPr fontId="2" type="noConversion"/>
  </si>
  <si>
    <t>600820.SH</t>
    <phoneticPr fontId="2" type="noConversion"/>
  </si>
  <si>
    <t>000333.SZ</t>
    <phoneticPr fontId="2" type="noConversion"/>
  </si>
  <si>
    <t>000568.SZ</t>
    <phoneticPr fontId="2" type="noConversion"/>
  </si>
  <si>
    <t>000858.SZ</t>
    <phoneticPr fontId="2" type="noConversion"/>
  </si>
  <si>
    <t>300003.SZ</t>
    <phoneticPr fontId="2" type="noConversion"/>
  </si>
  <si>
    <t>民生银行</t>
    <phoneticPr fontId="2" type="noConversion"/>
  </si>
  <si>
    <t>招商银行</t>
    <phoneticPr fontId="2" type="noConversion"/>
  </si>
  <si>
    <t>中国船舶</t>
    <phoneticPr fontId="2" type="noConversion"/>
  </si>
  <si>
    <t>金证股份</t>
    <phoneticPr fontId="2" type="noConversion"/>
  </si>
  <si>
    <t>贵州茅台</t>
    <phoneticPr fontId="2" type="noConversion"/>
  </si>
  <si>
    <t>恒生电子</t>
    <phoneticPr fontId="2" type="noConversion"/>
  </si>
  <si>
    <t>伊利股份</t>
    <phoneticPr fontId="2" type="noConversion"/>
  </si>
  <si>
    <t>招商证券</t>
    <phoneticPr fontId="2" type="noConversion"/>
  </si>
  <si>
    <t>中国建筑</t>
    <phoneticPr fontId="2" type="noConversion"/>
  </si>
  <si>
    <t>中国重工</t>
    <phoneticPr fontId="2" type="noConversion"/>
  </si>
  <si>
    <t>万科A</t>
    <phoneticPr fontId="2" type="noConversion"/>
  </si>
  <si>
    <t>东阿阿胶</t>
    <phoneticPr fontId="2" type="noConversion"/>
  </si>
  <si>
    <t>格力电器</t>
    <phoneticPr fontId="2" type="noConversion"/>
  </si>
  <si>
    <t>保利地产</t>
    <phoneticPr fontId="2" type="noConversion"/>
  </si>
  <si>
    <t>上汽集团</t>
    <phoneticPr fontId="2" type="noConversion"/>
  </si>
  <si>
    <t>山东黄金</t>
    <phoneticPr fontId="2" type="noConversion"/>
  </si>
  <si>
    <t>京投发展</t>
    <phoneticPr fontId="2" type="noConversion"/>
  </si>
  <si>
    <t>隧道股份</t>
    <phoneticPr fontId="2" type="noConversion"/>
  </si>
  <si>
    <t>美的集团</t>
    <phoneticPr fontId="2" type="noConversion"/>
  </si>
  <si>
    <t>泸州老窖</t>
    <phoneticPr fontId="2" type="noConversion"/>
  </si>
  <si>
    <t>五粮液</t>
    <phoneticPr fontId="2" type="noConversion"/>
  </si>
  <si>
    <t>乐普医疗</t>
    <phoneticPr fontId="2" type="noConversion"/>
  </si>
  <si>
    <t>收盘价</t>
    <phoneticPr fontId="2" type="noConversion"/>
  </si>
  <si>
    <t>收盘价</t>
    <phoneticPr fontId="2" type="noConversion"/>
  </si>
  <si>
    <t>收盘价</t>
    <phoneticPr fontId="2" type="noConversion"/>
  </si>
  <si>
    <t>收盘价</t>
    <phoneticPr fontId="2" type="noConversion"/>
  </si>
  <si>
    <t>收盘价</t>
    <phoneticPr fontId="2" type="noConversion"/>
  </si>
  <si>
    <t>收盘价</t>
    <phoneticPr fontId="2" type="noConversion"/>
  </si>
  <si>
    <t>收盘价</t>
    <phoneticPr fontId="2" type="noConversion"/>
  </si>
  <si>
    <t>收盘价</t>
    <phoneticPr fontId="2" type="noConversion"/>
  </si>
  <si>
    <t>600109.SH</t>
    <phoneticPr fontId="2" type="noConversion"/>
  </si>
  <si>
    <t>国金证券</t>
    <phoneticPr fontId="2" type="noConversion"/>
  </si>
  <si>
    <t>收盘价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</si>
</sst>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yyyy\-mm\-dd"/>
    <numFmt numFmtId="177" formatCode="#,##0.0000_ "/>
    <numFmt numFmtId="178" formatCode="0.00_);[Red]\(0.00\)"/>
  </numFmts>
  <fonts count="5" x14ac:knownFonts="1">
    <font>
      <sz val="11"/>
      <color theme="1"/>
      <name val="等线"/>
      <family val="2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9"/>
      <name val="等线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1" fillId="0" borderId="0" xfId="0" applyNumberFormat="1" applyFont="1">
      <alignment vertical="center"/>
    </xf>
    <xf numFmtId="176" fontId="0" fillId="0" borderId="0" xfId="0" applyNumberFormat="1">
      <alignment vertical="center"/>
    </xf>
    <xf numFmtId="49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3" fillId="0" borderId="0" xfId="0" applyFont="1">
      <alignment vertical="center"/>
    </xf>
    <xf numFmtId="10" fontId="3" fillId="0" borderId="0" xfId="0" applyNumberFormat="1" applyFont="1">
      <alignment vertical="center"/>
    </xf>
    <xf numFmtId="10" fontId="0" fillId="0" borderId="0" xfId="0" applyNumberFormat="1">
      <alignment vertical="center"/>
    </xf>
    <xf numFmtId="178" fontId="0" fillId="0" borderId="0" xfId="0" applyNumberFormat="1">
      <alignment vertical="center"/>
    </xf>
    <xf numFmtId="49" fontId="3" fillId="0" borderId="0" xfId="0" applyNumberFormat="1" applyFont="1">
      <alignment vertical="center"/>
    </xf>
    <xf numFmtId="9" fontId="0" fillId="0" borderId="0" xfId="0" applyNumberFormat="1">
      <alignment vertical="center"/>
    </xf>
    <xf numFmtId="0" fontId="0" fillId="0" borderId="0" xfId="0" applyAlignment="1">
      <alignment vertical="center" wrapText="1"/>
    </xf>
    <xf numFmtId="176" fontId="3" fillId="0" borderId="0" xfId="0" applyNumberFormat="1" applyFont="1">
      <alignment vertical="center"/>
    </xf>
    <xf numFmtId="178" fontId="3" fillId="0" borderId="0" xfId="0" applyNumberFormat="1" applyFont="1">
      <alignment vertical="center"/>
    </xf>
  </cellXfs>
  <cellStyles count="1">
    <cellStyle name="常规" xfId="0" builtinId="0"/>
  </cellStyles>
  <dxfs count="162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iFinD\Ths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HX_HisQuote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workbookViewId="0">
      <selection activeCell="A22" sqref="A22"/>
    </sheetView>
  </sheetViews>
  <sheetFormatPr defaultRowHeight="14.25" x14ac:dyDescent="0.2"/>
  <cols>
    <col min="1" max="1" width="30.75" bestFit="1" customWidth="1"/>
    <col min="2" max="2" width="50.625" bestFit="1" customWidth="1"/>
    <col min="3" max="3" width="63" bestFit="1" customWidth="1"/>
  </cols>
  <sheetData>
    <row r="1" spans="1:3" ht="42.75" x14ac:dyDescent="0.2">
      <c r="A1" s="5" t="s">
        <v>17</v>
      </c>
      <c r="B1" s="11" t="s">
        <v>18</v>
      </c>
    </row>
    <row r="2" spans="1:3" x14ac:dyDescent="0.2">
      <c r="A2" t="s">
        <v>30</v>
      </c>
      <c r="B2" t="s">
        <v>31</v>
      </c>
    </row>
    <row r="3" spans="1:3" x14ac:dyDescent="0.2">
      <c r="A3" t="s">
        <v>32</v>
      </c>
      <c r="B3" t="s">
        <v>33</v>
      </c>
    </row>
    <row r="4" spans="1:3" x14ac:dyDescent="0.2">
      <c r="A4" s="5"/>
      <c r="B4" s="11"/>
    </row>
    <row r="5" spans="1:3" x14ac:dyDescent="0.2">
      <c r="A5" s="5" t="s">
        <v>19</v>
      </c>
    </row>
    <row r="6" spans="1:3" x14ac:dyDescent="0.2">
      <c r="A6" s="5" t="s">
        <v>12</v>
      </c>
      <c r="B6" t="s">
        <v>23</v>
      </c>
    </row>
    <row r="7" spans="1:3" x14ac:dyDescent="0.2">
      <c r="A7" s="5" t="s">
        <v>14</v>
      </c>
      <c r="B7" t="s">
        <v>13</v>
      </c>
    </row>
    <row r="8" spans="1:3" x14ac:dyDescent="0.2">
      <c r="A8" s="5" t="s">
        <v>15</v>
      </c>
      <c r="B8" t="s">
        <v>16</v>
      </c>
    </row>
    <row r="11" spans="1:3" x14ac:dyDescent="0.2">
      <c r="A11" s="5" t="s">
        <v>20</v>
      </c>
    </row>
    <row r="12" spans="1:3" x14ac:dyDescent="0.2">
      <c r="A12" s="5" t="s">
        <v>12</v>
      </c>
      <c r="B12" t="s">
        <v>22</v>
      </c>
    </row>
    <row r="13" spans="1:3" x14ac:dyDescent="0.2">
      <c r="A13" s="5" t="s">
        <v>14</v>
      </c>
      <c r="B13" t="s">
        <v>21</v>
      </c>
    </row>
    <row r="14" spans="1:3" x14ac:dyDescent="0.2">
      <c r="C14" t="s">
        <v>8</v>
      </c>
    </row>
    <row r="15" spans="1:3" x14ac:dyDescent="0.2">
      <c r="A15" s="5" t="s">
        <v>24</v>
      </c>
      <c r="C15" t="s">
        <v>28</v>
      </c>
    </row>
    <row r="16" spans="1:3" x14ac:dyDescent="0.2">
      <c r="A16" s="5" t="s">
        <v>25</v>
      </c>
      <c r="B16" s="5" t="s">
        <v>29</v>
      </c>
    </row>
    <row r="17" spans="1:2" x14ac:dyDescent="0.2">
      <c r="A17" s="5" t="s">
        <v>26</v>
      </c>
      <c r="B17" s="5" t="s">
        <v>27</v>
      </c>
    </row>
    <row r="19" spans="1:2" x14ac:dyDescent="0.2">
      <c r="A19" s="5" t="s">
        <v>69</v>
      </c>
    </row>
    <row r="20" spans="1:2" x14ac:dyDescent="0.2">
      <c r="A20" s="5" t="s">
        <v>70</v>
      </c>
    </row>
    <row r="21" spans="1:2" x14ac:dyDescent="0.2">
      <c r="A21" s="5" t="s">
        <v>71</v>
      </c>
    </row>
    <row r="23" spans="1:2" x14ac:dyDescent="0.2">
      <c r="A23" t="s">
        <v>34</v>
      </c>
    </row>
    <row r="24" spans="1:2" x14ac:dyDescent="0.2">
      <c r="A24" t="s">
        <v>35</v>
      </c>
      <c r="B24" t="s">
        <v>37</v>
      </c>
    </row>
    <row r="25" spans="1:2" x14ac:dyDescent="0.2">
      <c r="A25" t="s">
        <v>36</v>
      </c>
      <c r="B25" t="s">
        <v>38</v>
      </c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4"/>
  <sheetViews>
    <sheetView workbookViewId="0">
      <selection activeCell="O1" sqref="O1:P1048576"/>
    </sheetView>
  </sheetViews>
  <sheetFormatPr defaultRowHeight="14.25" x14ac:dyDescent="0.2"/>
  <cols>
    <col min="1" max="2" width="11.625" style="3" customWidth="1"/>
    <col min="4" max="6" width="13" customWidth="1"/>
    <col min="7" max="7" width="12.75" customWidth="1"/>
    <col min="8" max="11" width="13" customWidth="1"/>
    <col min="15" max="15" width="17.75" customWidth="1"/>
    <col min="16" max="16" width="13" customWidth="1"/>
  </cols>
  <sheetData>
    <row r="1" spans="1:16" x14ac:dyDescent="0.2">
      <c r="M1" t="s">
        <v>66</v>
      </c>
      <c r="N1">
        <v>0.5</v>
      </c>
    </row>
    <row r="2" spans="1:16" x14ac:dyDescent="0.2">
      <c r="M2" t="s">
        <v>67</v>
      </c>
      <c r="N2">
        <v>0.4</v>
      </c>
    </row>
    <row r="3" spans="1:16" x14ac:dyDescent="0.2">
      <c r="A3" s="3" t="str">
        <f>净值数据!A3</f>
        <v>日期</v>
      </c>
      <c r="B3" s="3" t="s">
        <v>7</v>
      </c>
      <c r="C3" s="5" t="s">
        <v>5</v>
      </c>
      <c r="D3" s="5" t="s">
        <v>0</v>
      </c>
      <c r="E3" s="5" t="s">
        <v>1</v>
      </c>
      <c r="F3" s="5" t="s">
        <v>2</v>
      </c>
      <c r="G3" s="5" t="s">
        <v>3</v>
      </c>
      <c r="H3" t="s">
        <v>61</v>
      </c>
      <c r="I3" s="5" t="s">
        <v>62</v>
      </c>
      <c r="J3" s="5" t="s">
        <v>63</v>
      </c>
      <c r="K3" s="6" t="s">
        <v>4</v>
      </c>
      <c r="L3" s="5" t="s">
        <v>64</v>
      </c>
      <c r="O3" s="5" t="s">
        <v>68</v>
      </c>
      <c r="P3" s="6" t="s">
        <v>4</v>
      </c>
    </row>
    <row r="4" spans="1:16" x14ac:dyDescent="0.2">
      <c r="A4" s="2">
        <f>净值数据!A4</f>
        <v>40939</v>
      </c>
      <c r="B4" s="8">
        <f>净值数据!H4</f>
        <v>6.2085846751471001</v>
      </c>
      <c r="C4">
        <v>10000</v>
      </c>
      <c r="D4">
        <f>C4</f>
        <v>10000</v>
      </c>
      <c r="E4" s="3">
        <f>C4/B4</f>
        <v>1610.6730475997044</v>
      </c>
      <c r="F4">
        <f>E4</f>
        <v>1610.6730475997044</v>
      </c>
      <c r="G4" s="3">
        <f>F4*B4</f>
        <v>10000</v>
      </c>
      <c r="H4">
        <f>IF(K4&gt;$N$2,G4*$N$1,0)</f>
        <v>0</v>
      </c>
      <c r="I4">
        <f>IF(K4&gt;$N$2,D4*(1-$N$1),D4)</f>
        <v>10000</v>
      </c>
      <c r="J4">
        <f>IF(K4&gt;$N$2,F4*(1-$N$1),F4)</f>
        <v>1610.6730475997044</v>
      </c>
      <c r="K4" s="7">
        <f>G4/D4-1</f>
        <v>0</v>
      </c>
      <c r="L4">
        <f>H4-C4</f>
        <v>-10000</v>
      </c>
      <c r="O4" s="3">
        <f>G4</f>
        <v>10000</v>
      </c>
      <c r="P4" s="7">
        <f>O4/SUM($C$4:C4)-1</f>
        <v>0</v>
      </c>
    </row>
    <row r="5" spans="1:16" x14ac:dyDescent="0.2">
      <c r="A5" s="2">
        <f>净值数据!A5</f>
        <v>40968</v>
      </c>
      <c r="B5" s="8">
        <f>净值数据!H5</f>
        <v>6.9831390255201002</v>
      </c>
      <c r="C5">
        <v>10000</v>
      </c>
      <c r="D5">
        <f>C5+I4</f>
        <v>20000</v>
      </c>
      <c r="E5" s="3">
        <f t="shared" ref="E5:E63" si="0">C5/B5</f>
        <v>1432.0207521939183</v>
      </c>
      <c r="F5">
        <f>E5+J4</f>
        <v>3042.6937997936229</v>
      </c>
      <c r="G5" s="3">
        <f t="shared" ref="G5:G63" si="1">F5*B5</f>
        <v>21247.55381604689</v>
      </c>
      <c r="H5">
        <f t="shared" ref="H5:H63" si="2">IF(K5&gt;$N$2,G5*$N$1,0)</f>
        <v>0</v>
      </c>
      <c r="I5">
        <f t="shared" ref="I5:I63" si="3">IF(K5&gt;$N$2,D5*(1-$N$1),D5)</f>
        <v>20000</v>
      </c>
      <c r="J5">
        <f t="shared" ref="J5:J63" si="4">IF(K5&gt;$N$2,F5*(1-$N$1),F5)</f>
        <v>3042.6937997936229</v>
      </c>
      <c r="K5" s="7">
        <f t="shared" ref="K5:K63" si="5">G5/D5-1</f>
        <v>6.2377690802344565E-2</v>
      </c>
      <c r="L5">
        <f t="shared" ref="L5:L62" si="6">H5-C5</f>
        <v>-10000</v>
      </c>
      <c r="O5" s="3">
        <f>SUM(H$4:H4)+G5</f>
        <v>21247.55381604689</v>
      </c>
      <c r="P5" s="7">
        <f>O5/SUM($C$4:C5)-1</f>
        <v>6.2377690802344565E-2</v>
      </c>
    </row>
    <row r="6" spans="1:16" x14ac:dyDescent="0.2">
      <c r="A6" s="2">
        <f>净值数据!A6</f>
        <v>40998</v>
      </c>
      <c r="B6" s="8">
        <f>净值数据!H6</f>
        <v>6.6945795616556003</v>
      </c>
      <c r="C6">
        <v>10000</v>
      </c>
      <c r="D6">
        <f t="shared" ref="D6:D63" si="7">C6+I5</f>
        <v>30000</v>
      </c>
      <c r="E6" s="3">
        <f t="shared" si="0"/>
        <v>1493.7457846160773</v>
      </c>
      <c r="F6">
        <f t="shared" ref="F6:F63" si="8">E6+J5</f>
        <v>4536.4395844096998</v>
      </c>
      <c r="G6" s="3">
        <f t="shared" si="1"/>
        <v>30369.555724474601</v>
      </c>
      <c r="H6">
        <f t="shared" si="2"/>
        <v>0</v>
      </c>
      <c r="I6">
        <f t="shared" si="3"/>
        <v>30000</v>
      </c>
      <c r="J6">
        <f t="shared" si="4"/>
        <v>4536.4395844096998</v>
      </c>
      <c r="K6" s="7">
        <f t="shared" si="5"/>
        <v>1.2318524149153465E-2</v>
      </c>
      <c r="L6">
        <f t="shared" si="6"/>
        <v>-10000</v>
      </c>
      <c r="O6" s="3">
        <f>SUM(H$4:H5)+G6</f>
        <v>30369.555724474601</v>
      </c>
      <c r="P6" s="7">
        <f>O6/SUM($C$4:C6)-1</f>
        <v>1.2318524149153465E-2</v>
      </c>
    </row>
    <row r="7" spans="1:16" x14ac:dyDescent="0.2">
      <c r="A7" s="2">
        <f>净值数据!A7</f>
        <v>41026</v>
      </c>
      <c r="B7" s="8">
        <f>净值数据!H7</f>
        <v>6.7652836857901004</v>
      </c>
      <c r="C7">
        <v>10000</v>
      </c>
      <c r="D7">
        <f t="shared" si="7"/>
        <v>40000</v>
      </c>
      <c r="E7" s="3">
        <f t="shared" si="0"/>
        <v>1478.1346155526551</v>
      </c>
      <c r="F7">
        <f t="shared" si="8"/>
        <v>6014.5741999623551</v>
      </c>
      <c r="G7" s="3">
        <f t="shared" si="1"/>
        <v>40690.300711979369</v>
      </c>
      <c r="H7">
        <f t="shared" si="2"/>
        <v>0</v>
      </c>
      <c r="I7">
        <f t="shared" si="3"/>
        <v>40000</v>
      </c>
      <c r="J7">
        <f t="shared" si="4"/>
        <v>6014.5741999623551</v>
      </c>
      <c r="K7" s="7">
        <f t="shared" si="5"/>
        <v>1.7257517799484257E-2</v>
      </c>
      <c r="L7">
        <f t="shared" si="6"/>
        <v>-10000</v>
      </c>
      <c r="O7" s="3">
        <f>SUM(H$4:H6)+G7</f>
        <v>40690.300711979369</v>
      </c>
      <c r="P7" s="7">
        <f>O7/SUM($C$4:C7)-1</f>
        <v>1.7257517799484257E-2</v>
      </c>
    </row>
    <row r="8" spans="1:16" x14ac:dyDescent="0.2">
      <c r="A8" s="2">
        <f>净值数据!A8</f>
        <v>41060</v>
      </c>
      <c r="B8" s="8">
        <f>净值数据!H8</f>
        <v>6.9004051030277997</v>
      </c>
      <c r="C8">
        <v>10000</v>
      </c>
      <c r="D8">
        <f t="shared" si="7"/>
        <v>50000</v>
      </c>
      <c r="E8" s="3">
        <f t="shared" si="0"/>
        <v>1449.1902795115814</v>
      </c>
      <c r="F8">
        <f t="shared" si="8"/>
        <v>7463.7644794739363</v>
      </c>
      <c r="G8" s="3">
        <f t="shared" si="1"/>
        <v>51502.998501959577</v>
      </c>
      <c r="H8">
        <f t="shared" si="2"/>
        <v>0</v>
      </c>
      <c r="I8">
        <f t="shared" si="3"/>
        <v>50000</v>
      </c>
      <c r="J8">
        <f t="shared" si="4"/>
        <v>7463.7644794739363</v>
      </c>
      <c r="K8" s="7">
        <f t="shared" si="5"/>
        <v>3.0059970039191475E-2</v>
      </c>
      <c r="L8">
        <f t="shared" si="6"/>
        <v>-10000</v>
      </c>
      <c r="O8" s="3">
        <f>SUM(H$4:H7)+G8</f>
        <v>51502.998501959577</v>
      </c>
      <c r="P8" s="7">
        <f>O8/SUM($C$4:C8)-1</f>
        <v>3.0059970039191475E-2</v>
      </c>
    </row>
    <row r="9" spans="1:16" x14ac:dyDescent="0.2">
      <c r="A9" s="2">
        <f>净值数据!A9</f>
        <v>41089</v>
      </c>
      <c r="B9" s="8">
        <f>净值数据!H9</f>
        <v>6.3199971971656996</v>
      </c>
      <c r="C9">
        <v>10000</v>
      </c>
      <c r="D9">
        <f t="shared" si="7"/>
        <v>60000</v>
      </c>
      <c r="E9" s="3">
        <f t="shared" si="0"/>
        <v>1582.27918273202</v>
      </c>
      <c r="F9">
        <f t="shared" si="8"/>
        <v>9046.0436622059569</v>
      </c>
      <c r="G9" s="3">
        <f t="shared" si="1"/>
        <v>57170.970590580189</v>
      </c>
      <c r="H9">
        <f t="shared" si="2"/>
        <v>0</v>
      </c>
      <c r="I9">
        <f t="shared" si="3"/>
        <v>60000</v>
      </c>
      <c r="J9">
        <f t="shared" si="4"/>
        <v>9046.0436622059569</v>
      </c>
      <c r="K9" s="7">
        <f t="shared" si="5"/>
        <v>-4.7150490156996794E-2</v>
      </c>
      <c r="L9">
        <f t="shared" si="6"/>
        <v>-10000</v>
      </c>
      <c r="O9" s="3">
        <f>SUM(H$4:H8)+G9</f>
        <v>57170.970590580189</v>
      </c>
      <c r="P9" s="7">
        <f>O9/SUM($C$4:C9)-1</f>
        <v>-4.7150490156996794E-2</v>
      </c>
    </row>
    <row r="10" spans="1:16" x14ac:dyDescent="0.2">
      <c r="A10" s="2">
        <f>净值数据!A10</f>
        <v>41121</v>
      </c>
      <c r="B10" s="8">
        <f>净值数据!H10</f>
        <v>5.7733696456128998</v>
      </c>
      <c r="C10">
        <v>10000</v>
      </c>
      <c r="D10">
        <f t="shared" si="7"/>
        <v>70000</v>
      </c>
      <c r="E10" s="3">
        <f t="shared" si="0"/>
        <v>1732.0907223736931</v>
      </c>
      <c r="F10">
        <f t="shared" si="8"/>
        <v>10778.134384579651</v>
      </c>
      <c r="G10" s="3">
        <f t="shared" si="1"/>
        <v>62226.153892268827</v>
      </c>
      <c r="H10">
        <f t="shared" si="2"/>
        <v>0</v>
      </c>
      <c r="I10">
        <f t="shared" si="3"/>
        <v>70000</v>
      </c>
      <c r="J10">
        <f t="shared" si="4"/>
        <v>10778.134384579651</v>
      </c>
      <c r="K10" s="7">
        <f t="shared" si="5"/>
        <v>-0.11105494439615959</v>
      </c>
      <c r="L10">
        <f t="shared" si="6"/>
        <v>-10000</v>
      </c>
      <c r="O10" s="3">
        <f>SUM(H$4:H9)+G10</f>
        <v>62226.153892268827</v>
      </c>
      <c r="P10" s="7">
        <f>O10/SUM($C$4:C10)-1</f>
        <v>-0.11105494439615959</v>
      </c>
    </row>
    <row r="11" spans="1:16" x14ac:dyDescent="0.2">
      <c r="A11" s="2">
        <f>净值数据!A11</f>
        <v>41152</v>
      </c>
      <c r="B11" s="8">
        <f>净值数据!H11</f>
        <v>6.1787338973262003</v>
      </c>
      <c r="C11">
        <v>10000</v>
      </c>
      <c r="D11">
        <f t="shared" si="7"/>
        <v>80000</v>
      </c>
      <c r="E11" s="3">
        <f t="shared" si="0"/>
        <v>1618.4545517209315</v>
      </c>
      <c r="F11">
        <f t="shared" si="8"/>
        <v>12396.588936300583</v>
      </c>
      <c r="G11" s="3">
        <f t="shared" si="1"/>
        <v>76595.224271939354</v>
      </c>
      <c r="H11">
        <f t="shared" si="2"/>
        <v>0</v>
      </c>
      <c r="I11">
        <f t="shared" si="3"/>
        <v>80000</v>
      </c>
      <c r="J11">
        <f t="shared" si="4"/>
        <v>12396.588936300583</v>
      </c>
      <c r="K11" s="7">
        <f t="shared" si="5"/>
        <v>-4.255969660075809E-2</v>
      </c>
      <c r="L11">
        <f t="shared" si="6"/>
        <v>-10000</v>
      </c>
      <c r="O11" s="3">
        <f>SUM(H$4:H10)+G11</f>
        <v>76595.224271939354</v>
      </c>
      <c r="P11" s="7">
        <f>O11/SUM($C$4:C11)-1</f>
        <v>-4.255969660075809E-2</v>
      </c>
    </row>
    <row r="12" spans="1:16" x14ac:dyDescent="0.2">
      <c r="A12" s="2">
        <f>净值数据!A12</f>
        <v>41180</v>
      </c>
      <c r="B12" s="8">
        <f>净值数据!H12</f>
        <v>6.5411049708273996</v>
      </c>
      <c r="C12">
        <v>10000</v>
      </c>
      <c r="D12">
        <f t="shared" si="7"/>
        <v>90000</v>
      </c>
      <c r="E12" s="3">
        <f t="shared" si="0"/>
        <v>1528.7936892312366</v>
      </c>
      <c r="F12">
        <f t="shared" si="8"/>
        <v>13925.38262553182</v>
      </c>
      <c r="G12" s="3">
        <f t="shared" si="1"/>
        <v>91087.389512539696</v>
      </c>
      <c r="H12">
        <f t="shared" si="2"/>
        <v>0</v>
      </c>
      <c r="I12">
        <f t="shared" si="3"/>
        <v>90000</v>
      </c>
      <c r="J12">
        <f t="shared" si="4"/>
        <v>13925.38262553182</v>
      </c>
      <c r="K12" s="7">
        <f t="shared" si="5"/>
        <v>1.2082105694885437E-2</v>
      </c>
      <c r="L12">
        <f t="shared" si="6"/>
        <v>-10000</v>
      </c>
      <c r="O12" s="3">
        <f>SUM(H$4:H11)+G12</f>
        <v>91087.389512539696</v>
      </c>
      <c r="P12" s="7">
        <f>O12/SUM($C$4:C12)-1</f>
        <v>1.2082105694885437E-2</v>
      </c>
    </row>
    <row r="13" spans="1:16" x14ac:dyDescent="0.2">
      <c r="A13" s="2">
        <f>净值数据!A13</f>
        <v>41213</v>
      </c>
      <c r="B13" s="8">
        <f>净值数据!H13</f>
        <v>6.6608716815609004</v>
      </c>
      <c r="C13">
        <v>10000</v>
      </c>
      <c r="D13">
        <f t="shared" si="7"/>
        <v>100000</v>
      </c>
      <c r="E13" s="3">
        <f t="shared" si="0"/>
        <v>1501.3050060223668</v>
      </c>
      <c r="F13">
        <f t="shared" si="8"/>
        <v>15426.687631554187</v>
      </c>
      <c r="G13" s="3">
        <f t="shared" si="1"/>
        <v>102755.18678530508</v>
      </c>
      <c r="H13">
        <f t="shared" si="2"/>
        <v>0</v>
      </c>
      <c r="I13">
        <f t="shared" si="3"/>
        <v>100000</v>
      </c>
      <c r="J13">
        <f t="shared" si="4"/>
        <v>15426.687631554187</v>
      </c>
      <c r="K13" s="7">
        <f t="shared" si="5"/>
        <v>2.755186785305086E-2</v>
      </c>
      <c r="L13">
        <f t="shared" si="6"/>
        <v>-10000</v>
      </c>
      <c r="O13" s="3">
        <f>SUM(H$4:H12)+G13</f>
        <v>102755.18678530508</v>
      </c>
      <c r="P13" s="7">
        <f>O13/SUM($C$4:C13)-1</f>
        <v>2.755186785305086E-2</v>
      </c>
    </row>
    <row r="14" spans="1:16" x14ac:dyDescent="0.2">
      <c r="A14" s="2">
        <f>净值数据!A14</f>
        <v>41243</v>
      </c>
      <c r="B14" s="8">
        <f>净值数据!H14</f>
        <v>6.1050313061055999</v>
      </c>
      <c r="C14">
        <v>10000</v>
      </c>
      <c r="D14">
        <f t="shared" si="7"/>
        <v>110000</v>
      </c>
      <c r="E14" s="3">
        <f t="shared" si="0"/>
        <v>1637.993238462032</v>
      </c>
      <c r="F14">
        <f t="shared" si="8"/>
        <v>17064.680870016218</v>
      </c>
      <c r="G14" s="3">
        <f t="shared" si="1"/>
        <v>104180.41094015035</v>
      </c>
      <c r="H14">
        <f t="shared" si="2"/>
        <v>0</v>
      </c>
      <c r="I14">
        <f t="shared" si="3"/>
        <v>110000</v>
      </c>
      <c r="J14">
        <f t="shared" si="4"/>
        <v>17064.680870016218</v>
      </c>
      <c r="K14" s="7">
        <f t="shared" si="5"/>
        <v>-5.2905355089542305E-2</v>
      </c>
      <c r="L14">
        <f t="shared" si="6"/>
        <v>-10000</v>
      </c>
      <c r="O14" s="3">
        <f>SUM(H$4:H13)+G14</f>
        <v>104180.41094015035</v>
      </c>
      <c r="P14" s="7">
        <f>O14/SUM($C$4:C14)-1</f>
        <v>-5.2905355089542305E-2</v>
      </c>
    </row>
    <row r="15" spans="1:16" x14ac:dyDescent="0.2">
      <c r="A15" s="2">
        <f>净值数据!A15</f>
        <v>41274</v>
      </c>
      <c r="B15" s="8">
        <f>净值数据!H15</f>
        <v>6.7499289792857997</v>
      </c>
      <c r="C15">
        <v>10000</v>
      </c>
      <c r="D15">
        <f t="shared" si="7"/>
        <v>120000</v>
      </c>
      <c r="E15" s="3">
        <f t="shared" si="0"/>
        <v>1481.4970691822132</v>
      </c>
      <c r="F15">
        <f t="shared" si="8"/>
        <v>18546.177939198431</v>
      </c>
      <c r="G15" s="3">
        <f t="shared" si="1"/>
        <v>125185.38392678648</v>
      </c>
      <c r="H15">
        <f t="shared" si="2"/>
        <v>0</v>
      </c>
      <c r="I15">
        <f t="shared" si="3"/>
        <v>120000</v>
      </c>
      <c r="J15">
        <f t="shared" si="4"/>
        <v>18546.177939198431</v>
      </c>
      <c r="K15" s="7">
        <f t="shared" si="5"/>
        <v>4.3211532723220758E-2</v>
      </c>
      <c r="L15">
        <f t="shared" si="6"/>
        <v>-10000</v>
      </c>
      <c r="O15" s="3">
        <f>SUM(H$4:H14)+G15</f>
        <v>125185.38392678648</v>
      </c>
      <c r="P15" s="7">
        <f>O15/SUM($C$4:C15)-1</f>
        <v>4.3211532723220758E-2</v>
      </c>
    </row>
    <row r="16" spans="1:16" x14ac:dyDescent="0.2">
      <c r="A16" s="2">
        <f>净值数据!A16</f>
        <v>41305</v>
      </c>
      <c r="B16" s="8">
        <f>净值数据!H16</f>
        <v>7.8677516127981004</v>
      </c>
      <c r="C16">
        <v>10000</v>
      </c>
      <c r="D16">
        <f t="shared" si="7"/>
        <v>130000</v>
      </c>
      <c r="E16" s="3">
        <f t="shared" si="0"/>
        <v>1271.0111467847398</v>
      </c>
      <c r="F16">
        <f t="shared" si="8"/>
        <v>19817.189085983169</v>
      </c>
      <c r="G16" s="3">
        <f t="shared" si="1"/>
        <v>155916.72139236899</v>
      </c>
      <c r="H16">
        <f t="shared" si="2"/>
        <v>0</v>
      </c>
      <c r="I16">
        <f t="shared" si="3"/>
        <v>130000</v>
      </c>
      <c r="J16">
        <f t="shared" si="4"/>
        <v>19817.189085983169</v>
      </c>
      <c r="K16" s="7">
        <f t="shared" si="5"/>
        <v>0.19935939532591518</v>
      </c>
      <c r="L16">
        <f t="shared" si="6"/>
        <v>-10000</v>
      </c>
      <c r="O16" s="3">
        <f>SUM(H$4:H15)+G16</f>
        <v>155916.72139236899</v>
      </c>
      <c r="P16" s="7">
        <f>O16/SUM($C$4:C16)-1</f>
        <v>0.19935939532591518</v>
      </c>
    </row>
    <row r="17" spans="1:16" x14ac:dyDescent="0.2">
      <c r="A17" s="2">
        <f>净值数据!A17</f>
        <v>41333</v>
      </c>
      <c r="B17" s="8">
        <f>净值数据!H17</f>
        <v>8.4665851664653999</v>
      </c>
      <c r="C17">
        <v>10000</v>
      </c>
      <c r="D17">
        <f t="shared" si="7"/>
        <v>140000</v>
      </c>
      <c r="E17" s="3">
        <f t="shared" si="0"/>
        <v>1181.1137316149818</v>
      </c>
      <c r="F17">
        <f t="shared" si="8"/>
        <v>20998.302817598153</v>
      </c>
      <c r="G17" s="3">
        <f t="shared" si="1"/>
        <v>177783.91915642514</v>
      </c>
      <c r="H17">
        <f t="shared" si="2"/>
        <v>0</v>
      </c>
      <c r="I17">
        <f t="shared" si="3"/>
        <v>140000</v>
      </c>
      <c r="J17">
        <f t="shared" si="4"/>
        <v>20998.302817598153</v>
      </c>
      <c r="K17" s="7">
        <f t="shared" si="5"/>
        <v>0.2698851368316082</v>
      </c>
      <c r="L17">
        <f t="shared" si="6"/>
        <v>-10000</v>
      </c>
      <c r="O17" s="3">
        <f>SUM(H$4:H16)+G17</f>
        <v>177783.91915642514</v>
      </c>
      <c r="P17" s="7">
        <f>O17/SUM($C$4:C17)-1</f>
        <v>0.2698851368316082</v>
      </c>
    </row>
    <row r="18" spans="1:16" x14ac:dyDescent="0.2">
      <c r="A18" s="2">
        <f>净值数据!A18</f>
        <v>41362</v>
      </c>
      <c r="B18" s="8">
        <f>净值数据!H18</f>
        <v>9.7287420411180001</v>
      </c>
      <c r="C18">
        <v>10000</v>
      </c>
      <c r="D18">
        <f t="shared" si="7"/>
        <v>150000</v>
      </c>
      <c r="E18" s="3">
        <f t="shared" si="0"/>
        <v>1027.8821206005405</v>
      </c>
      <c r="F18">
        <f t="shared" si="8"/>
        <v>22026.184938198694</v>
      </c>
      <c r="G18" s="3">
        <f t="shared" si="1"/>
        <v>214287.07141369372</v>
      </c>
      <c r="H18">
        <f t="shared" si="2"/>
        <v>107143.53570684686</v>
      </c>
      <c r="I18">
        <f t="shared" si="3"/>
        <v>75000</v>
      </c>
      <c r="J18">
        <f t="shared" si="4"/>
        <v>11013.092469099347</v>
      </c>
      <c r="K18" s="7">
        <f t="shared" si="5"/>
        <v>0.42858047609129146</v>
      </c>
      <c r="L18">
        <f t="shared" si="6"/>
        <v>97143.535706846858</v>
      </c>
      <c r="O18" s="3">
        <f>SUM(H$4:H17)+G18</f>
        <v>214287.07141369372</v>
      </c>
      <c r="P18" s="7">
        <f>O18/SUM($C$4:C18)-1</f>
        <v>0.42858047609129146</v>
      </c>
    </row>
    <row r="19" spans="1:16" x14ac:dyDescent="0.2">
      <c r="A19" s="2">
        <f>净值数据!A19</f>
        <v>41390</v>
      </c>
      <c r="B19" s="8">
        <f>净值数据!H19</f>
        <v>8.9794323637086002</v>
      </c>
      <c r="C19">
        <v>10000</v>
      </c>
      <c r="D19">
        <f t="shared" si="7"/>
        <v>85000</v>
      </c>
      <c r="E19" s="3">
        <f t="shared" si="0"/>
        <v>1113.6561416082536</v>
      </c>
      <c r="F19">
        <f t="shared" si="8"/>
        <v>12126.7486107076</v>
      </c>
      <c r="G19" s="3">
        <f t="shared" si="1"/>
        <v>108891.31894154612</v>
      </c>
      <c r="H19">
        <f t="shared" si="2"/>
        <v>0</v>
      </c>
      <c r="I19">
        <f t="shared" si="3"/>
        <v>85000</v>
      </c>
      <c r="J19">
        <f t="shared" si="4"/>
        <v>12126.7486107076</v>
      </c>
      <c r="K19" s="7">
        <f t="shared" si="5"/>
        <v>0.28107434048877789</v>
      </c>
      <c r="L19">
        <f t="shared" si="6"/>
        <v>-10000</v>
      </c>
      <c r="O19" s="3">
        <f>SUM(H$4:H18)+G19</f>
        <v>216034.854648393</v>
      </c>
      <c r="P19" s="7">
        <f>O19/SUM($C$4:C19)-1</f>
        <v>0.35021784155245617</v>
      </c>
    </row>
    <row r="20" spans="1:16" x14ac:dyDescent="0.2">
      <c r="A20" s="2">
        <f>净值数据!A20</f>
        <v>41425</v>
      </c>
      <c r="B20" s="8">
        <f>净值数据!H20</f>
        <v>8.6651282514614003</v>
      </c>
      <c r="C20">
        <v>10000</v>
      </c>
      <c r="D20">
        <f t="shared" si="7"/>
        <v>95000</v>
      </c>
      <c r="E20" s="3">
        <f t="shared" si="0"/>
        <v>1154.0510088022609</v>
      </c>
      <c r="F20">
        <f t="shared" si="8"/>
        <v>13280.79961950986</v>
      </c>
      <c r="G20" s="3">
        <f t="shared" si="1"/>
        <v>115079.8319850127</v>
      </c>
      <c r="H20">
        <f t="shared" si="2"/>
        <v>0</v>
      </c>
      <c r="I20">
        <f t="shared" si="3"/>
        <v>95000</v>
      </c>
      <c r="J20">
        <f t="shared" si="4"/>
        <v>13280.79961950986</v>
      </c>
      <c r="K20" s="7">
        <f t="shared" si="5"/>
        <v>0.21136665247381781</v>
      </c>
      <c r="L20">
        <f t="shared" si="6"/>
        <v>-10000</v>
      </c>
      <c r="O20" s="3">
        <f>SUM(H$4:H19)+G20</f>
        <v>222223.36769185954</v>
      </c>
      <c r="P20" s="7">
        <f>O20/SUM($C$4:C20)-1</f>
        <v>0.30719628054035031</v>
      </c>
    </row>
    <row r="21" spans="1:16" x14ac:dyDescent="0.2">
      <c r="A21" s="2">
        <f>净值数据!A21</f>
        <v>41453</v>
      </c>
      <c r="B21" s="8">
        <f>净值数据!H21</f>
        <v>9.7009739336332999</v>
      </c>
      <c r="C21">
        <v>10000</v>
      </c>
      <c r="D21">
        <f t="shared" si="7"/>
        <v>105000</v>
      </c>
      <c r="E21" s="3">
        <f t="shared" si="0"/>
        <v>1030.8243345887133</v>
      </c>
      <c r="F21">
        <f t="shared" si="8"/>
        <v>14311.623954098573</v>
      </c>
      <c r="G21" s="3">
        <f t="shared" si="1"/>
        <v>138836.69092667219</v>
      </c>
      <c r="H21">
        <f t="shared" si="2"/>
        <v>0</v>
      </c>
      <c r="I21">
        <f t="shared" si="3"/>
        <v>105000</v>
      </c>
      <c r="J21">
        <f t="shared" si="4"/>
        <v>14311.623954098573</v>
      </c>
      <c r="K21" s="7">
        <f t="shared" si="5"/>
        <v>0.3222541993016399</v>
      </c>
      <c r="L21">
        <f t="shared" si="6"/>
        <v>-10000</v>
      </c>
      <c r="O21" s="3">
        <f>SUM(H$4:H20)+G21</f>
        <v>245980.22663351905</v>
      </c>
      <c r="P21" s="7">
        <f>O21/SUM($C$4:C21)-1</f>
        <v>0.36655681463066148</v>
      </c>
    </row>
    <row r="22" spans="1:16" x14ac:dyDescent="0.2">
      <c r="A22" s="2">
        <f>净值数据!A22</f>
        <v>41486</v>
      </c>
      <c r="B22" s="8">
        <f>净值数据!H22</f>
        <v>10.718211609539001</v>
      </c>
      <c r="C22">
        <v>10000</v>
      </c>
      <c r="D22">
        <f t="shared" si="7"/>
        <v>115000</v>
      </c>
      <c r="E22" s="3">
        <f t="shared" si="0"/>
        <v>932.99146950039631</v>
      </c>
      <c r="F22">
        <f t="shared" si="8"/>
        <v>15244.615423598971</v>
      </c>
      <c r="G22" s="3">
        <f t="shared" si="1"/>
        <v>163395.01401617579</v>
      </c>
      <c r="H22">
        <f t="shared" si="2"/>
        <v>81697.507008087894</v>
      </c>
      <c r="I22">
        <f t="shared" si="3"/>
        <v>57500</v>
      </c>
      <c r="J22">
        <f t="shared" si="4"/>
        <v>7622.3077117994853</v>
      </c>
      <c r="K22" s="7">
        <f t="shared" si="5"/>
        <v>0.42082620883631128</v>
      </c>
      <c r="L22">
        <f t="shared" si="6"/>
        <v>71697.507008087894</v>
      </c>
      <c r="O22" s="3">
        <f>SUM(H$4:H21)+G22</f>
        <v>270538.54972302262</v>
      </c>
      <c r="P22" s="7">
        <f>O22/SUM($C$4:C22)-1</f>
        <v>0.42388710380538219</v>
      </c>
    </row>
    <row r="23" spans="1:16" x14ac:dyDescent="0.2">
      <c r="A23" s="2">
        <f>净值数据!A23</f>
        <v>41516</v>
      </c>
      <c r="B23" s="8">
        <f>净值数据!H23</f>
        <v>10.839163650271001</v>
      </c>
      <c r="C23">
        <v>10000</v>
      </c>
      <c r="D23">
        <f t="shared" si="7"/>
        <v>67500</v>
      </c>
      <c r="E23" s="3">
        <f t="shared" si="0"/>
        <v>922.58040589229222</v>
      </c>
      <c r="F23">
        <f t="shared" si="8"/>
        <v>8544.8881176917785</v>
      </c>
      <c r="G23" s="3">
        <f t="shared" si="1"/>
        <v>92619.440680917323</v>
      </c>
      <c r="H23">
        <f t="shared" si="2"/>
        <v>0</v>
      </c>
      <c r="I23">
        <f t="shared" si="3"/>
        <v>67500</v>
      </c>
      <c r="J23">
        <f t="shared" si="4"/>
        <v>8544.8881176917785</v>
      </c>
      <c r="K23" s="7">
        <f t="shared" si="5"/>
        <v>0.37213986193951598</v>
      </c>
      <c r="L23">
        <f t="shared" si="6"/>
        <v>-10000</v>
      </c>
      <c r="O23" s="3">
        <f>SUM(H$4:H22)+G23</f>
        <v>281460.48339585203</v>
      </c>
      <c r="P23" s="7">
        <f>O23/SUM($C$4:C23)-1</f>
        <v>0.40730241697926006</v>
      </c>
    </row>
    <row r="24" spans="1:16" x14ac:dyDescent="0.2">
      <c r="A24" s="2">
        <f>净值数据!A24</f>
        <v>41547</v>
      </c>
      <c r="B24" s="8">
        <f>净值数据!H24</f>
        <v>13.856761999832001</v>
      </c>
      <c r="C24">
        <v>10000</v>
      </c>
      <c r="D24">
        <f t="shared" si="7"/>
        <v>77500</v>
      </c>
      <c r="E24" s="3">
        <f t="shared" si="0"/>
        <v>721.66931929127736</v>
      </c>
      <c r="F24">
        <f t="shared" si="8"/>
        <v>9266.5574369830556</v>
      </c>
      <c r="G24" s="3">
        <f t="shared" si="1"/>
        <v>128404.48096204743</v>
      </c>
      <c r="H24">
        <f t="shared" si="2"/>
        <v>64202.240481023713</v>
      </c>
      <c r="I24">
        <f t="shared" si="3"/>
        <v>38750</v>
      </c>
      <c r="J24">
        <f t="shared" si="4"/>
        <v>4633.2787184915278</v>
      </c>
      <c r="K24" s="7">
        <f t="shared" si="5"/>
        <v>0.65683201241351519</v>
      </c>
      <c r="L24">
        <f t="shared" si="6"/>
        <v>54202.240481023713</v>
      </c>
      <c r="O24" s="3">
        <f>SUM(H$4:H23)+G24</f>
        <v>317245.52367698215</v>
      </c>
      <c r="P24" s="7">
        <f>O24/SUM($C$4:C24)-1</f>
        <v>0.51069296989039126</v>
      </c>
    </row>
    <row r="25" spans="1:16" x14ac:dyDescent="0.2">
      <c r="A25" s="2">
        <f>净值数据!A25</f>
        <v>41578</v>
      </c>
      <c r="B25" s="8">
        <f>净值数据!H25</f>
        <v>12.755788295726999</v>
      </c>
      <c r="C25">
        <v>10000</v>
      </c>
      <c r="D25">
        <f t="shared" si="7"/>
        <v>48750</v>
      </c>
      <c r="E25" s="3">
        <f t="shared" si="0"/>
        <v>783.95782119948262</v>
      </c>
      <c r="F25">
        <f t="shared" si="8"/>
        <v>5417.23653969101</v>
      </c>
      <c r="G25" s="3">
        <f t="shared" si="1"/>
        <v>69101.122448175214</v>
      </c>
      <c r="H25">
        <f t="shared" si="2"/>
        <v>34550.561224087607</v>
      </c>
      <c r="I25">
        <f t="shared" si="3"/>
        <v>24375</v>
      </c>
      <c r="J25">
        <f t="shared" si="4"/>
        <v>2708.618269845505</v>
      </c>
      <c r="K25" s="7">
        <f t="shared" si="5"/>
        <v>0.41745892201385049</v>
      </c>
      <c r="L25">
        <f t="shared" si="6"/>
        <v>24550.561224087607</v>
      </c>
      <c r="O25" s="3">
        <f>SUM(H$4:H24)+G25</f>
        <v>322144.40564413369</v>
      </c>
      <c r="P25" s="7">
        <f>O25/SUM($C$4:C25)-1</f>
        <v>0.46429275292788041</v>
      </c>
    </row>
    <row r="26" spans="1:16" x14ac:dyDescent="0.2">
      <c r="A26" s="2">
        <f>净值数据!A26</f>
        <v>41607</v>
      </c>
      <c r="B26" s="8">
        <f>净值数据!H26</f>
        <v>12.628633586238999</v>
      </c>
      <c r="C26">
        <v>10000</v>
      </c>
      <c r="D26">
        <f t="shared" si="7"/>
        <v>34375</v>
      </c>
      <c r="E26" s="3">
        <f t="shared" si="0"/>
        <v>791.85130613787589</v>
      </c>
      <c r="F26">
        <f t="shared" si="8"/>
        <v>3500.4695759833808</v>
      </c>
      <c r="G26" s="3">
        <f t="shared" si="1"/>
        <v>44206.147654871515</v>
      </c>
      <c r="H26">
        <f>IF(K26&gt;$N$2,G26*$N$1,0)</f>
        <v>0</v>
      </c>
      <c r="I26">
        <f t="shared" si="3"/>
        <v>34375</v>
      </c>
      <c r="J26">
        <f t="shared" si="4"/>
        <v>3500.4695759833808</v>
      </c>
      <c r="K26" s="7">
        <f t="shared" si="5"/>
        <v>0.28599702268717131</v>
      </c>
      <c r="L26">
        <f t="shared" si="6"/>
        <v>-10000</v>
      </c>
      <c r="O26" s="3">
        <f>SUM(H$4:H25)+G26</f>
        <v>331799.99207491759</v>
      </c>
      <c r="P26" s="7">
        <f>O26/SUM($C$4:C26)-1</f>
        <v>0.44260866119529396</v>
      </c>
    </row>
    <row r="27" spans="1:16" x14ac:dyDescent="0.2">
      <c r="A27" s="2">
        <f>净值数据!A27</f>
        <v>41639</v>
      </c>
      <c r="B27" s="8">
        <f>净值数据!H27</f>
        <v>12.120014748286</v>
      </c>
      <c r="C27">
        <v>10000</v>
      </c>
      <c r="D27">
        <f t="shared" si="7"/>
        <v>44375</v>
      </c>
      <c r="E27" s="3">
        <f t="shared" si="0"/>
        <v>825.0815042460398</v>
      </c>
      <c r="F27">
        <f t="shared" si="8"/>
        <v>4325.5510802294202</v>
      </c>
      <c r="G27" s="3">
        <f t="shared" si="1"/>
        <v>52425.742886845008</v>
      </c>
      <c r="H27">
        <f t="shared" si="2"/>
        <v>0</v>
      </c>
      <c r="I27">
        <f t="shared" si="3"/>
        <v>44375</v>
      </c>
      <c r="J27">
        <f t="shared" si="4"/>
        <v>4325.5510802294202</v>
      </c>
      <c r="K27" s="7">
        <f t="shared" si="5"/>
        <v>0.18142519181622552</v>
      </c>
      <c r="L27">
        <f t="shared" si="6"/>
        <v>-10000</v>
      </c>
      <c r="O27" s="3">
        <f>SUM(H$4:H26)+G27</f>
        <v>340019.5873068911</v>
      </c>
      <c r="P27" s="7">
        <f>O27/SUM($C$4:C27)-1</f>
        <v>0.4167482804453797</v>
      </c>
    </row>
    <row r="28" spans="1:16" x14ac:dyDescent="0.2">
      <c r="A28" s="2">
        <f>净值数据!A28</f>
        <v>41669</v>
      </c>
      <c r="B28" s="8">
        <f>净值数据!H28</f>
        <v>10.994230369159</v>
      </c>
      <c r="C28">
        <v>10000</v>
      </c>
      <c r="D28">
        <f t="shared" si="7"/>
        <v>54375</v>
      </c>
      <c r="E28" s="3">
        <f t="shared" si="0"/>
        <v>909.56798831976323</v>
      </c>
      <c r="F28">
        <f t="shared" si="8"/>
        <v>5235.1190685491838</v>
      </c>
      <c r="G28" s="3">
        <f t="shared" si="1"/>
        <v>57556.105049606813</v>
      </c>
      <c r="H28">
        <f t="shared" si="2"/>
        <v>0</v>
      </c>
      <c r="I28">
        <f t="shared" si="3"/>
        <v>54375</v>
      </c>
      <c r="J28">
        <f t="shared" si="4"/>
        <v>5235.1190685491838</v>
      </c>
      <c r="K28" s="7">
        <f t="shared" si="5"/>
        <v>5.8503081372079269E-2</v>
      </c>
      <c r="L28">
        <f t="shared" si="6"/>
        <v>-10000</v>
      </c>
      <c r="O28" s="3">
        <f>SUM(H$4:H27)+G28</f>
        <v>345149.9494696529</v>
      </c>
      <c r="P28" s="7">
        <f>O28/SUM($C$4:C28)-1</f>
        <v>0.38059979787861153</v>
      </c>
    </row>
    <row r="29" spans="1:16" x14ac:dyDescent="0.2">
      <c r="A29" s="2">
        <f>净值数据!A29</f>
        <v>41698</v>
      </c>
      <c r="B29" s="8">
        <f>净值数据!H29</f>
        <v>10.891886334693</v>
      </c>
      <c r="C29">
        <v>10000</v>
      </c>
      <c r="D29">
        <f t="shared" si="7"/>
        <v>64375</v>
      </c>
      <c r="E29" s="3">
        <f t="shared" si="0"/>
        <v>918.11461235579088</v>
      </c>
      <c r="F29">
        <f t="shared" si="8"/>
        <v>6153.2336809049748</v>
      </c>
      <c r="G29" s="3">
        <f t="shared" si="1"/>
        <v>67020.321843221609</v>
      </c>
      <c r="H29">
        <f t="shared" si="2"/>
        <v>0</v>
      </c>
      <c r="I29">
        <f t="shared" si="3"/>
        <v>64375</v>
      </c>
      <c r="J29">
        <f t="shared" si="4"/>
        <v>6153.2336809049748</v>
      </c>
      <c r="K29" s="7">
        <f t="shared" si="5"/>
        <v>4.1092378147131736E-2</v>
      </c>
      <c r="L29">
        <f t="shared" si="6"/>
        <v>-10000</v>
      </c>
      <c r="O29" s="3">
        <f>SUM(H$4:H28)+G29</f>
        <v>354614.16626326769</v>
      </c>
      <c r="P29" s="7">
        <f>O29/SUM($C$4:C29)-1</f>
        <v>0.36390063947410645</v>
      </c>
    </row>
    <row r="30" spans="1:16" x14ac:dyDescent="0.2">
      <c r="A30" s="2">
        <f>净值数据!A30</f>
        <v>41729</v>
      </c>
      <c r="B30" s="8">
        <f>净值数据!H30</f>
        <v>11.112081075514</v>
      </c>
      <c r="C30">
        <v>10000</v>
      </c>
      <c r="D30">
        <f t="shared" si="7"/>
        <v>74375</v>
      </c>
      <c r="E30" s="3">
        <f t="shared" si="0"/>
        <v>899.92143974142482</v>
      </c>
      <c r="F30">
        <f t="shared" si="8"/>
        <v>7053.1551206463992</v>
      </c>
      <c r="G30" s="3">
        <f t="shared" si="1"/>
        <v>78375.231538799519</v>
      </c>
      <c r="H30">
        <f t="shared" si="2"/>
        <v>0</v>
      </c>
      <c r="I30">
        <f t="shared" si="3"/>
        <v>74375</v>
      </c>
      <c r="J30">
        <f t="shared" si="4"/>
        <v>7053.1551206463992</v>
      </c>
      <c r="K30" s="7">
        <f t="shared" si="5"/>
        <v>5.378462573175824E-2</v>
      </c>
      <c r="L30">
        <f t="shared" si="6"/>
        <v>-10000</v>
      </c>
      <c r="O30" s="3">
        <f>SUM(H$4:H29)+G30</f>
        <v>365969.07595884561</v>
      </c>
      <c r="P30" s="7">
        <f>O30/SUM($C$4:C30)-1</f>
        <v>0.35544102206979855</v>
      </c>
    </row>
    <row r="31" spans="1:16" x14ac:dyDescent="0.2">
      <c r="A31" s="2">
        <f>净值数据!A31</f>
        <v>41759</v>
      </c>
      <c r="B31" s="8">
        <f>净值数据!H31</f>
        <v>11.50595054149</v>
      </c>
      <c r="C31">
        <v>10000</v>
      </c>
      <c r="D31">
        <f t="shared" si="7"/>
        <v>84375</v>
      </c>
      <c r="E31" s="3">
        <f t="shared" si="0"/>
        <v>869.1155036639866</v>
      </c>
      <c r="F31">
        <f t="shared" si="8"/>
        <v>7922.2706243103858</v>
      </c>
      <c r="G31" s="3">
        <f t="shared" si="1"/>
        <v>91153.253979614397</v>
      </c>
      <c r="H31">
        <f t="shared" si="2"/>
        <v>0</v>
      </c>
      <c r="I31">
        <f t="shared" si="3"/>
        <v>84375</v>
      </c>
      <c r="J31">
        <f t="shared" si="4"/>
        <v>7922.2706243103858</v>
      </c>
      <c r="K31" s="7">
        <f t="shared" si="5"/>
        <v>8.0334861980615013E-2</v>
      </c>
      <c r="L31">
        <f t="shared" si="6"/>
        <v>-10000</v>
      </c>
      <c r="O31" s="3">
        <f>SUM(H$4:H30)+G31</f>
        <v>378747.09839966049</v>
      </c>
      <c r="P31" s="7">
        <f>O31/SUM($C$4:C31)-1</f>
        <v>0.35266820857021597</v>
      </c>
    </row>
    <row r="32" spans="1:16" x14ac:dyDescent="0.2">
      <c r="A32" s="2">
        <f>净值数据!A32</f>
        <v>41789</v>
      </c>
      <c r="B32" s="8">
        <f>净值数据!H32</f>
        <v>10.529030212495</v>
      </c>
      <c r="C32">
        <v>10000</v>
      </c>
      <c r="D32">
        <f t="shared" si="7"/>
        <v>94375</v>
      </c>
      <c r="E32" s="3">
        <f t="shared" si="0"/>
        <v>949.75508647822187</v>
      </c>
      <c r="F32">
        <f t="shared" si="8"/>
        <v>8872.0257107886082</v>
      </c>
      <c r="G32" s="3">
        <f t="shared" si="1"/>
        <v>93413.826754925685</v>
      </c>
      <c r="H32">
        <f t="shared" si="2"/>
        <v>0</v>
      </c>
      <c r="I32">
        <f t="shared" si="3"/>
        <v>94375</v>
      </c>
      <c r="J32">
        <f t="shared" si="4"/>
        <v>8872.0257107886082</v>
      </c>
      <c r="K32" s="7">
        <f t="shared" si="5"/>
        <v>-1.0184617166350329E-2</v>
      </c>
      <c r="L32">
        <f t="shared" si="6"/>
        <v>-10000</v>
      </c>
      <c r="O32" s="3">
        <f>SUM(H$4:H31)+G32</f>
        <v>381007.67117497174</v>
      </c>
      <c r="P32" s="7">
        <f>O32/SUM($C$4:C32)-1</f>
        <v>0.31381955577576459</v>
      </c>
    </row>
    <row r="33" spans="1:16" x14ac:dyDescent="0.2">
      <c r="A33" s="2">
        <f>净值数据!A33</f>
        <v>41820</v>
      </c>
      <c r="B33" s="8">
        <f>净值数据!H33</f>
        <v>10.271619459141</v>
      </c>
      <c r="C33">
        <v>10000</v>
      </c>
      <c r="D33">
        <f t="shared" si="7"/>
        <v>104375</v>
      </c>
      <c r="E33" s="3">
        <f t="shared" si="0"/>
        <v>973.5563160004649</v>
      </c>
      <c r="F33">
        <f t="shared" si="8"/>
        <v>9845.582026789074</v>
      </c>
      <c r="G33" s="3">
        <f t="shared" si="1"/>
        <v>101130.07193293553</v>
      </c>
      <c r="H33">
        <f t="shared" si="2"/>
        <v>0</v>
      </c>
      <c r="I33">
        <f t="shared" si="3"/>
        <v>104375</v>
      </c>
      <c r="J33">
        <f t="shared" si="4"/>
        <v>9845.582026789074</v>
      </c>
      <c r="K33" s="7">
        <f t="shared" si="5"/>
        <v>-3.1089131181455953E-2</v>
      </c>
      <c r="L33">
        <f t="shared" si="6"/>
        <v>-10000</v>
      </c>
      <c r="O33" s="3">
        <f>SUM(H$4:H32)+G33</f>
        <v>388723.91635298159</v>
      </c>
      <c r="P33" s="7">
        <f>O33/SUM($C$4:C33)-1</f>
        <v>0.29574638784327201</v>
      </c>
    </row>
    <row r="34" spans="1:16" x14ac:dyDescent="0.2">
      <c r="A34" s="2">
        <f>净值数据!A34</f>
        <v>41851</v>
      </c>
      <c r="B34" s="8">
        <f>净值数据!H34</f>
        <v>12.645477705599999</v>
      </c>
      <c r="C34">
        <v>10000</v>
      </c>
      <c r="D34">
        <f t="shared" si="7"/>
        <v>114375</v>
      </c>
      <c r="E34" s="3">
        <f t="shared" si="0"/>
        <v>790.79653871609298</v>
      </c>
      <c r="F34">
        <f t="shared" si="8"/>
        <v>10636.378565505167</v>
      </c>
      <c r="G34" s="3">
        <f t="shared" si="1"/>
        <v>134502.0880184173</v>
      </c>
      <c r="H34">
        <f t="shared" si="2"/>
        <v>0</v>
      </c>
      <c r="I34">
        <f t="shared" si="3"/>
        <v>114375</v>
      </c>
      <c r="J34">
        <f t="shared" si="4"/>
        <v>10636.378565505167</v>
      </c>
      <c r="K34" s="7">
        <f t="shared" si="5"/>
        <v>0.17597454005173585</v>
      </c>
      <c r="L34">
        <f t="shared" si="6"/>
        <v>-10000</v>
      </c>
      <c r="O34" s="3">
        <f>SUM(H$4:H33)+G34</f>
        <v>422095.93243846338</v>
      </c>
      <c r="P34" s="7">
        <f>O34/SUM($C$4:C34)-1</f>
        <v>0.36159978205955934</v>
      </c>
    </row>
    <row r="35" spans="1:16" x14ac:dyDescent="0.2">
      <c r="A35" s="2">
        <f>净值数据!A35</f>
        <v>41880</v>
      </c>
      <c r="B35" s="8">
        <f>净值数据!H35</f>
        <v>12.655007078400001</v>
      </c>
      <c r="C35">
        <v>10000</v>
      </c>
      <c r="D35">
        <f t="shared" si="7"/>
        <v>124375</v>
      </c>
      <c r="E35" s="3">
        <f t="shared" si="0"/>
        <v>790.20105939477048</v>
      </c>
      <c r="F35">
        <f t="shared" si="8"/>
        <v>11426.579624899938</v>
      </c>
      <c r="G35" s="3">
        <f t="shared" si="1"/>
        <v>144603.44603500993</v>
      </c>
      <c r="H35">
        <f t="shared" si="2"/>
        <v>0</v>
      </c>
      <c r="I35">
        <f t="shared" si="3"/>
        <v>124375</v>
      </c>
      <c r="J35">
        <f t="shared" si="4"/>
        <v>11426.579624899938</v>
      </c>
      <c r="K35" s="7">
        <f t="shared" si="5"/>
        <v>0.16264077214078343</v>
      </c>
      <c r="L35">
        <f t="shared" si="6"/>
        <v>-10000</v>
      </c>
      <c r="O35" s="3">
        <f>SUM(H$4:H34)+G35</f>
        <v>432197.29045505601</v>
      </c>
      <c r="P35" s="7">
        <f>O35/SUM($C$4:C35)-1</f>
        <v>0.35061653267205006</v>
      </c>
    </row>
    <row r="36" spans="1:16" x14ac:dyDescent="0.2">
      <c r="A36" s="2">
        <f>净值数据!A36</f>
        <v>41912</v>
      </c>
      <c r="B36" s="8">
        <f>净值数据!H36</f>
        <v>12.340537776</v>
      </c>
      <c r="C36">
        <v>10000</v>
      </c>
      <c r="D36">
        <f t="shared" si="7"/>
        <v>134375</v>
      </c>
      <c r="E36" s="3">
        <f t="shared" si="0"/>
        <v>810.33745704730143</v>
      </c>
      <c r="F36">
        <f t="shared" si="8"/>
        <v>12236.917081947238</v>
      </c>
      <c r="G36" s="3">
        <f t="shared" si="1"/>
        <v>151010.13751154958</v>
      </c>
      <c r="H36">
        <f t="shared" si="2"/>
        <v>0</v>
      </c>
      <c r="I36">
        <f t="shared" si="3"/>
        <v>134375</v>
      </c>
      <c r="J36">
        <f t="shared" si="4"/>
        <v>12236.917081947238</v>
      </c>
      <c r="K36" s="7">
        <f t="shared" si="5"/>
        <v>0.12379637217897366</v>
      </c>
      <c r="L36">
        <f t="shared" si="6"/>
        <v>-10000</v>
      </c>
      <c r="O36" s="3">
        <f>SUM(H$4:H35)+G36</f>
        <v>438603.98193159566</v>
      </c>
      <c r="P36" s="7">
        <f>O36/SUM($C$4:C36)-1</f>
        <v>0.32910297555028989</v>
      </c>
    </row>
    <row r="37" spans="1:16" x14ac:dyDescent="0.2">
      <c r="A37" s="2">
        <f>净值数据!A37</f>
        <v>41943</v>
      </c>
      <c r="B37" s="8">
        <f>净值数据!H37</f>
        <v>11.4304826736</v>
      </c>
      <c r="C37">
        <v>10000</v>
      </c>
      <c r="D37">
        <f t="shared" si="7"/>
        <v>144375</v>
      </c>
      <c r="E37" s="3">
        <f t="shared" si="0"/>
        <v>874.85369476970004</v>
      </c>
      <c r="F37">
        <f t="shared" si="8"/>
        <v>13111.770776716938</v>
      </c>
      <c r="G37" s="3">
        <f t="shared" si="1"/>
        <v>149873.86868347778</v>
      </c>
      <c r="H37">
        <f t="shared" si="2"/>
        <v>0</v>
      </c>
      <c r="I37">
        <f t="shared" si="3"/>
        <v>144375</v>
      </c>
      <c r="J37">
        <f t="shared" si="4"/>
        <v>13111.770776716938</v>
      </c>
      <c r="K37" s="7">
        <f t="shared" si="5"/>
        <v>3.8087402136642634E-2</v>
      </c>
      <c r="L37">
        <f t="shared" si="6"/>
        <v>-10000</v>
      </c>
      <c r="O37" s="3">
        <f>SUM(H$4:H36)+G37</f>
        <v>437467.71310352383</v>
      </c>
      <c r="P37" s="7">
        <f>O37/SUM($C$4:C37)-1</f>
        <v>0.28666974442212889</v>
      </c>
    </row>
    <row r="38" spans="1:16" x14ac:dyDescent="0.2">
      <c r="A38" s="2">
        <f>净值数据!A38</f>
        <v>41971</v>
      </c>
      <c r="B38" s="8">
        <f>净值数据!H38</f>
        <v>11.687775739199999</v>
      </c>
      <c r="C38">
        <v>10000</v>
      </c>
      <c r="D38">
        <f t="shared" si="7"/>
        <v>154375</v>
      </c>
      <c r="E38" s="3">
        <f t="shared" si="0"/>
        <v>855.59478750611936</v>
      </c>
      <c r="F38">
        <f t="shared" si="8"/>
        <v>13967.365564223057</v>
      </c>
      <c r="G38" s="3">
        <f t="shared" si="1"/>
        <v>163247.43638206375</v>
      </c>
      <c r="H38">
        <f t="shared" si="2"/>
        <v>0</v>
      </c>
      <c r="I38">
        <f t="shared" si="3"/>
        <v>154375</v>
      </c>
      <c r="J38">
        <f t="shared" si="4"/>
        <v>13967.365564223057</v>
      </c>
      <c r="K38" s="7">
        <f t="shared" si="5"/>
        <v>5.7473272110534435E-2</v>
      </c>
      <c r="L38">
        <f t="shared" si="6"/>
        <v>-10000</v>
      </c>
      <c r="O38" s="3">
        <f>SUM(H$4:H37)+G38</f>
        <v>450841.28080210986</v>
      </c>
      <c r="P38" s="7">
        <f>O38/SUM($C$4:C38)-1</f>
        <v>0.28811794514888533</v>
      </c>
    </row>
    <row r="39" spans="1:16" x14ac:dyDescent="0.2">
      <c r="A39" s="2">
        <f>净值数据!A39</f>
        <v>42004</v>
      </c>
      <c r="B39" s="8">
        <f>净值数据!H39</f>
        <v>13.641297163200001</v>
      </c>
      <c r="C39">
        <v>10000</v>
      </c>
      <c r="D39">
        <f t="shared" si="7"/>
        <v>164375</v>
      </c>
      <c r="E39" s="3">
        <f t="shared" si="0"/>
        <v>733.06811517726521</v>
      </c>
      <c r="F39">
        <f t="shared" si="8"/>
        <v>14700.433679400323</v>
      </c>
      <c r="G39" s="3">
        <f t="shared" si="1"/>
        <v>200532.98424861339</v>
      </c>
      <c r="H39">
        <f t="shared" si="2"/>
        <v>0</v>
      </c>
      <c r="I39">
        <f t="shared" si="3"/>
        <v>164375</v>
      </c>
      <c r="J39">
        <f t="shared" si="4"/>
        <v>14700.433679400323</v>
      </c>
      <c r="K39" s="7">
        <f t="shared" si="5"/>
        <v>0.21997252774821829</v>
      </c>
      <c r="L39">
        <f t="shared" si="6"/>
        <v>-10000</v>
      </c>
      <c r="O39" s="3">
        <f>SUM(H$4:H38)+G39</f>
        <v>488126.82866865944</v>
      </c>
      <c r="P39" s="6">
        <f>O39/SUM($C$4:C39)-1</f>
        <v>0.35590785741294284</v>
      </c>
    </row>
    <row r="40" spans="1:16" x14ac:dyDescent="0.2">
      <c r="A40" s="2">
        <f>净值数据!A40</f>
        <v>42034</v>
      </c>
      <c r="B40" s="8">
        <f>净值数据!H40</f>
        <v>13.007593871999999</v>
      </c>
      <c r="C40">
        <v>10000</v>
      </c>
      <c r="D40">
        <f t="shared" si="7"/>
        <v>174375</v>
      </c>
      <c r="E40" s="3">
        <f t="shared" si="0"/>
        <v>768.7816900192347</v>
      </c>
      <c r="F40">
        <f t="shared" si="8"/>
        <v>15469.215369419559</v>
      </c>
      <c r="G40" s="3">
        <f t="shared" si="1"/>
        <v>201217.27104391006</v>
      </c>
      <c r="H40">
        <f t="shared" si="2"/>
        <v>0</v>
      </c>
      <c r="I40">
        <f t="shared" si="3"/>
        <v>174375</v>
      </c>
      <c r="J40">
        <f t="shared" si="4"/>
        <v>15469.215369419559</v>
      </c>
      <c r="K40" s="7">
        <f t="shared" si="5"/>
        <v>0.15393417086113304</v>
      </c>
      <c r="L40">
        <f t="shared" si="6"/>
        <v>-10000</v>
      </c>
      <c r="O40" s="3">
        <f>SUM(H$4:H39)+G40</f>
        <v>488811.11546395614</v>
      </c>
      <c r="P40" s="7">
        <f>O40/SUM($C$4:C40)-1</f>
        <v>0.32111112287555721</v>
      </c>
    </row>
    <row r="41" spans="1:16" x14ac:dyDescent="0.2">
      <c r="A41" s="2">
        <f>净值数据!A41</f>
        <v>42062</v>
      </c>
      <c r="B41" s="8">
        <f>净值数据!H41</f>
        <v>13.455474393599999</v>
      </c>
      <c r="C41">
        <v>10000</v>
      </c>
      <c r="D41">
        <f t="shared" si="7"/>
        <v>184375</v>
      </c>
      <c r="E41" s="3">
        <f t="shared" si="0"/>
        <v>743.19193121547823</v>
      </c>
      <c r="F41">
        <f t="shared" si="8"/>
        <v>16212.407300635037</v>
      </c>
      <c r="G41" s="3">
        <f t="shared" si="1"/>
        <v>218145.63129230842</v>
      </c>
      <c r="H41">
        <f t="shared" si="2"/>
        <v>0</v>
      </c>
      <c r="I41">
        <f t="shared" si="3"/>
        <v>184375</v>
      </c>
      <c r="J41">
        <f t="shared" si="4"/>
        <v>16212.407300635037</v>
      </c>
      <c r="K41" s="7">
        <f t="shared" si="5"/>
        <v>0.18316274599218119</v>
      </c>
      <c r="L41">
        <f t="shared" si="6"/>
        <v>-10000</v>
      </c>
      <c r="O41" s="3">
        <f>SUM(H$4:H40)+G41</f>
        <v>505739.47571235453</v>
      </c>
      <c r="P41" s="7">
        <f>O41/SUM($C$4:C41)-1</f>
        <v>0.33089335713777501</v>
      </c>
    </row>
    <row r="42" spans="1:16" x14ac:dyDescent="0.2">
      <c r="A42" s="2">
        <f>净值数据!A42</f>
        <v>42094</v>
      </c>
      <c r="B42" s="8">
        <f>净值数据!H42</f>
        <v>14.699057544</v>
      </c>
      <c r="C42">
        <v>10000</v>
      </c>
      <c r="D42">
        <f t="shared" si="7"/>
        <v>194375</v>
      </c>
      <c r="E42" s="3">
        <f t="shared" si="0"/>
        <v>680.31572568963065</v>
      </c>
      <c r="F42">
        <f t="shared" si="8"/>
        <v>16892.723026324667</v>
      </c>
      <c r="G42" s="3">
        <f t="shared" si="1"/>
        <v>248307.10783880012</v>
      </c>
      <c r="H42">
        <f t="shared" si="2"/>
        <v>0</v>
      </c>
      <c r="I42">
        <f t="shared" si="3"/>
        <v>194375</v>
      </c>
      <c r="J42">
        <f t="shared" si="4"/>
        <v>16892.723026324667</v>
      </c>
      <c r="K42" s="7">
        <f t="shared" si="5"/>
        <v>0.27746422039254082</v>
      </c>
      <c r="L42">
        <f t="shared" si="6"/>
        <v>-10000</v>
      </c>
      <c r="O42" s="3">
        <f>SUM(H$4:H41)+G42</f>
        <v>535900.95225884626</v>
      </c>
      <c r="P42" s="7">
        <f>O42/SUM($C$4:C42)-1</f>
        <v>0.37410500579191353</v>
      </c>
    </row>
    <row r="43" spans="1:16" x14ac:dyDescent="0.2">
      <c r="A43" s="2">
        <f>净值数据!A43</f>
        <v>42124</v>
      </c>
      <c r="B43" s="8">
        <f>净值数据!H43</f>
        <v>17.372046614399999</v>
      </c>
      <c r="C43">
        <v>10000</v>
      </c>
      <c r="D43">
        <f t="shared" si="7"/>
        <v>204375</v>
      </c>
      <c r="E43" s="3">
        <f t="shared" si="0"/>
        <v>575.63741463316262</v>
      </c>
      <c r="F43">
        <f t="shared" si="8"/>
        <v>17468.360440957829</v>
      </c>
      <c r="G43" s="3">
        <f t="shared" si="1"/>
        <v>303461.17185746034</v>
      </c>
      <c r="H43">
        <f t="shared" si="2"/>
        <v>151730.58592873017</v>
      </c>
      <c r="I43">
        <f t="shared" si="3"/>
        <v>102187.5</v>
      </c>
      <c r="J43">
        <f t="shared" si="4"/>
        <v>8734.1802204789146</v>
      </c>
      <c r="K43" s="7">
        <f t="shared" si="5"/>
        <v>0.48482530572457661</v>
      </c>
      <c r="L43">
        <f t="shared" si="6"/>
        <v>141730.58592873017</v>
      </c>
      <c r="O43" s="3">
        <f>SUM(H$4:H42)+G43</f>
        <v>591055.01627750648</v>
      </c>
      <c r="P43" s="7">
        <f>O43/SUM($C$4:C43)-1</f>
        <v>0.47763754069376629</v>
      </c>
    </row>
    <row r="44" spans="1:16" x14ac:dyDescent="0.2">
      <c r="A44" s="2">
        <f>净值数据!A44</f>
        <v>42153</v>
      </c>
      <c r="B44" s="8">
        <f>净值数据!H44</f>
        <v>19.561620000000001</v>
      </c>
      <c r="C44">
        <v>10000</v>
      </c>
      <c r="D44">
        <f t="shared" si="7"/>
        <v>112187.5</v>
      </c>
      <c r="E44" s="3">
        <f t="shared" si="0"/>
        <v>511.20510468969337</v>
      </c>
      <c r="F44">
        <f t="shared" si="8"/>
        <v>9245.3853251686087</v>
      </c>
      <c r="G44" s="3">
        <f t="shared" si="1"/>
        <v>180854.71448452477</v>
      </c>
      <c r="H44">
        <f t="shared" si="2"/>
        <v>90427.357242262384</v>
      </c>
      <c r="I44">
        <f t="shared" si="3"/>
        <v>56093.75</v>
      </c>
      <c r="J44">
        <f t="shared" si="4"/>
        <v>4622.6926625843043</v>
      </c>
      <c r="K44" s="7">
        <f t="shared" si="5"/>
        <v>0.61207544944423198</v>
      </c>
      <c r="L44">
        <f t="shared" si="6"/>
        <v>80427.357242262384</v>
      </c>
      <c r="O44" s="3">
        <f>SUM(H$4:H43)+G44</f>
        <v>620179.14483330108</v>
      </c>
      <c r="P44" s="7">
        <f>O44/SUM($C$4:C44)-1</f>
        <v>0.5126320605690271</v>
      </c>
    </row>
    <row r="45" spans="1:16" x14ac:dyDescent="0.2">
      <c r="A45" s="2">
        <f>净值数据!A45</f>
        <v>42185</v>
      </c>
      <c r="B45" s="8">
        <f>净值数据!H45</f>
        <v>18.348120000000002</v>
      </c>
      <c r="C45">
        <v>10000</v>
      </c>
      <c r="D45">
        <f t="shared" si="7"/>
        <v>66093.75</v>
      </c>
      <c r="E45" s="3">
        <f t="shared" si="0"/>
        <v>545.01496611096934</v>
      </c>
      <c r="F45">
        <f t="shared" si="8"/>
        <v>5167.7076286952733</v>
      </c>
      <c r="G45" s="3">
        <f t="shared" si="1"/>
        <v>94817.719696216329</v>
      </c>
      <c r="H45">
        <f t="shared" si="2"/>
        <v>47408.859848108164</v>
      </c>
      <c r="I45">
        <f t="shared" si="3"/>
        <v>33046.875</v>
      </c>
      <c r="J45">
        <f t="shared" si="4"/>
        <v>2583.8538143476367</v>
      </c>
      <c r="K45" s="7">
        <f t="shared" si="5"/>
        <v>0.4345943405574102</v>
      </c>
      <c r="L45">
        <f t="shared" si="6"/>
        <v>37408.859848108164</v>
      </c>
      <c r="O45" s="3">
        <f>SUM(H$4:H44)+G45</f>
        <v>624569.50728725491</v>
      </c>
      <c r="P45" s="7">
        <f>O45/SUM($C$4:C45)-1</f>
        <v>0.48707025544584504</v>
      </c>
    </row>
    <row r="46" spans="1:16" x14ac:dyDescent="0.2">
      <c r="A46" s="2">
        <f>净值数据!A46</f>
        <v>42216</v>
      </c>
      <c r="B46" s="8">
        <f>净值数据!H46</f>
        <v>16.756008000000001</v>
      </c>
      <c r="C46">
        <v>10000</v>
      </c>
      <c r="D46">
        <f t="shared" si="7"/>
        <v>43046.875</v>
      </c>
      <c r="E46" s="3">
        <f t="shared" si="0"/>
        <v>596.80086092104989</v>
      </c>
      <c r="F46">
        <f t="shared" si="8"/>
        <v>3180.6546752686863</v>
      </c>
      <c r="G46" s="3">
        <f t="shared" si="1"/>
        <v>53295.075184039517</v>
      </c>
      <c r="H46">
        <f t="shared" si="2"/>
        <v>0</v>
      </c>
      <c r="I46">
        <f t="shared" si="3"/>
        <v>43046.875</v>
      </c>
      <c r="J46">
        <f t="shared" si="4"/>
        <v>3180.6546752686863</v>
      </c>
      <c r="K46" s="7">
        <f t="shared" si="5"/>
        <v>0.23807071207932085</v>
      </c>
      <c r="L46">
        <f t="shared" si="6"/>
        <v>-10000</v>
      </c>
      <c r="O46" s="3">
        <f>SUM(H$4:H45)+G46</f>
        <v>630455.7226231863</v>
      </c>
      <c r="P46" s="7">
        <f>O46/SUM($C$4:C46)-1</f>
        <v>0.46617609912368918</v>
      </c>
    </row>
    <row r="47" spans="1:16" x14ac:dyDescent="0.2">
      <c r="A47" s="2">
        <f>净值数据!A47</f>
        <v>42247</v>
      </c>
      <c r="B47" s="8">
        <f>净值数据!H47</f>
        <v>15.639588</v>
      </c>
      <c r="C47">
        <v>10000</v>
      </c>
      <c r="D47">
        <f t="shared" si="7"/>
        <v>53046.875</v>
      </c>
      <c r="E47" s="3">
        <f t="shared" si="0"/>
        <v>639.40303286761775</v>
      </c>
      <c r="F47">
        <f t="shared" si="8"/>
        <v>3820.057708136304</v>
      </c>
      <c r="G47" s="3">
        <f t="shared" si="1"/>
        <v>59744.128691476042</v>
      </c>
      <c r="H47">
        <f t="shared" si="2"/>
        <v>0</v>
      </c>
      <c r="I47">
        <f t="shared" si="3"/>
        <v>53046.875</v>
      </c>
      <c r="J47">
        <f t="shared" si="4"/>
        <v>3820.057708136304</v>
      </c>
      <c r="K47" s="7">
        <f t="shared" si="5"/>
        <v>0.12625161598069701</v>
      </c>
      <c r="L47">
        <f t="shared" si="6"/>
        <v>-10000</v>
      </c>
      <c r="O47" s="3">
        <f>SUM(H$4:H46)+G47</f>
        <v>636904.77613062283</v>
      </c>
      <c r="P47" s="7">
        <f>O47/SUM($C$4:C47)-1</f>
        <v>0.44751085484232456</v>
      </c>
    </row>
    <row r="48" spans="1:16" x14ac:dyDescent="0.2">
      <c r="A48" s="2">
        <f>净值数据!A48</f>
        <v>42277</v>
      </c>
      <c r="B48" s="8">
        <f>净值数据!H48</f>
        <v>14.930904</v>
      </c>
      <c r="C48">
        <v>10000</v>
      </c>
      <c r="D48">
        <f t="shared" si="7"/>
        <v>63046.875</v>
      </c>
      <c r="E48" s="3">
        <f t="shared" si="0"/>
        <v>669.75181141074916</v>
      </c>
      <c r="F48">
        <f t="shared" si="8"/>
        <v>4489.8095195470532</v>
      </c>
      <c r="G48" s="3">
        <f t="shared" si="1"/>
        <v>67036.914914643174</v>
      </c>
      <c r="H48">
        <f t="shared" si="2"/>
        <v>0</v>
      </c>
      <c r="I48">
        <f t="shared" si="3"/>
        <v>63046.875</v>
      </c>
      <c r="J48">
        <f t="shared" si="4"/>
        <v>4489.8095195470532</v>
      </c>
      <c r="K48" s="7">
        <f t="shared" si="5"/>
        <v>6.3286878447871953E-2</v>
      </c>
      <c r="L48">
        <f t="shared" si="6"/>
        <v>-10000</v>
      </c>
      <c r="O48" s="3">
        <f>SUM(H$4:H47)+G48</f>
        <v>644197.56235378992</v>
      </c>
      <c r="P48" s="7">
        <f>O48/SUM($C$4:C48)-1</f>
        <v>0.4315501385639775</v>
      </c>
    </row>
    <row r="49" spans="1:16" x14ac:dyDescent="0.2">
      <c r="A49" s="2">
        <f>净值数据!A49</f>
        <v>42307</v>
      </c>
      <c r="B49" s="8">
        <f>净值数据!H49</f>
        <v>15.464843999999999</v>
      </c>
      <c r="C49">
        <v>10000</v>
      </c>
      <c r="D49">
        <f t="shared" si="7"/>
        <v>73046.875</v>
      </c>
      <c r="E49" s="3">
        <f t="shared" si="0"/>
        <v>646.62792589437049</v>
      </c>
      <c r="F49">
        <f t="shared" si="8"/>
        <v>5136.4374454414237</v>
      </c>
      <c r="G49" s="3">
        <f t="shared" si="1"/>
        <v>79434.203809510131</v>
      </c>
      <c r="H49">
        <f t="shared" si="2"/>
        <v>0</v>
      </c>
      <c r="I49">
        <f t="shared" si="3"/>
        <v>73046.875</v>
      </c>
      <c r="J49">
        <f t="shared" si="4"/>
        <v>5136.4374454414237</v>
      </c>
      <c r="K49" s="7">
        <f t="shared" si="5"/>
        <v>8.7441506697037097E-2</v>
      </c>
      <c r="L49">
        <f t="shared" si="6"/>
        <v>-10000</v>
      </c>
      <c r="O49" s="3">
        <f>SUM(H$4:H48)+G49</f>
        <v>656594.85124865687</v>
      </c>
      <c r="P49" s="7">
        <f>O49/SUM($C$4:C49)-1</f>
        <v>0.42738011141012366</v>
      </c>
    </row>
    <row r="50" spans="1:16" x14ac:dyDescent="0.2">
      <c r="A50" s="2">
        <f>净值数据!A50</f>
        <v>42338</v>
      </c>
      <c r="B50" s="8">
        <f>净值数据!H50</f>
        <v>14.3193</v>
      </c>
      <c r="C50">
        <v>10000</v>
      </c>
      <c r="D50">
        <f t="shared" si="7"/>
        <v>83046.875</v>
      </c>
      <c r="E50" s="3">
        <f t="shared" si="0"/>
        <v>698.35815996592009</v>
      </c>
      <c r="F50">
        <f t="shared" si="8"/>
        <v>5834.7956054073438</v>
      </c>
      <c r="G50" s="3">
        <f t="shared" si="1"/>
        <v>83550.188712509378</v>
      </c>
      <c r="H50">
        <f t="shared" si="2"/>
        <v>0</v>
      </c>
      <c r="I50">
        <f t="shared" si="3"/>
        <v>83046.875</v>
      </c>
      <c r="J50">
        <f t="shared" si="4"/>
        <v>5834.7956054073438</v>
      </c>
      <c r="K50" s="7">
        <f t="shared" si="5"/>
        <v>6.0605978552399353E-3</v>
      </c>
      <c r="L50">
        <f t="shared" si="6"/>
        <v>-10000</v>
      </c>
      <c r="O50" s="3">
        <f>SUM(H$4:H49)+G50</f>
        <v>660710.83615165611</v>
      </c>
      <c r="P50" s="7">
        <f>O50/SUM($C$4:C50)-1</f>
        <v>0.40576773649288533</v>
      </c>
    </row>
    <row r="51" spans="1:16" x14ac:dyDescent="0.2">
      <c r="A51" s="2">
        <f>净值数据!A51</f>
        <v>42369</v>
      </c>
      <c r="B51" s="8">
        <f>净值数据!H51</f>
        <v>15.950244</v>
      </c>
      <c r="C51">
        <v>10000</v>
      </c>
      <c r="D51">
        <f t="shared" si="7"/>
        <v>93046.875</v>
      </c>
      <c r="E51" s="3">
        <f t="shared" si="0"/>
        <v>626.94965669490705</v>
      </c>
      <c r="F51">
        <f t="shared" si="8"/>
        <v>6461.7452621022512</v>
      </c>
      <c r="G51" s="3">
        <f t="shared" si="1"/>
        <v>103066.41359637486</v>
      </c>
      <c r="H51">
        <f t="shared" si="2"/>
        <v>0</v>
      </c>
      <c r="I51">
        <f t="shared" si="3"/>
        <v>93046.875</v>
      </c>
      <c r="J51">
        <f t="shared" si="4"/>
        <v>6461.7452621022512</v>
      </c>
      <c r="K51" s="7">
        <f t="shared" si="5"/>
        <v>0.10768269860083812</v>
      </c>
      <c r="L51">
        <f t="shared" si="6"/>
        <v>-10000</v>
      </c>
      <c r="O51" s="3">
        <f>SUM(H$4:H50)+G51</f>
        <v>680227.06103552156</v>
      </c>
      <c r="P51" s="7">
        <f>O51/SUM($C$4:C51)-1</f>
        <v>0.41713971049067</v>
      </c>
    </row>
    <row r="52" spans="1:16" x14ac:dyDescent="0.2">
      <c r="A52" s="2">
        <f>净值数据!A52</f>
        <v>42398</v>
      </c>
      <c r="B52" s="8">
        <f>净值数据!H52</f>
        <v>12.950472</v>
      </c>
      <c r="C52">
        <v>10000</v>
      </c>
      <c r="D52">
        <f t="shared" si="7"/>
        <v>103046.875</v>
      </c>
      <c r="E52" s="3">
        <f t="shared" si="0"/>
        <v>772.17262814822504</v>
      </c>
      <c r="F52">
        <f t="shared" si="8"/>
        <v>7233.9178902504764</v>
      </c>
      <c r="G52" s="3">
        <f t="shared" si="1"/>
        <v>93682.651087987862</v>
      </c>
      <c r="H52">
        <f t="shared" si="2"/>
        <v>0</v>
      </c>
      <c r="I52">
        <f t="shared" si="3"/>
        <v>103046.875</v>
      </c>
      <c r="J52">
        <f t="shared" si="4"/>
        <v>7233.9178902504764</v>
      </c>
      <c r="K52" s="7">
        <f t="shared" si="5"/>
        <v>-9.0873439024833469E-2</v>
      </c>
      <c r="L52">
        <f t="shared" si="6"/>
        <v>-10000</v>
      </c>
      <c r="O52" s="3">
        <f>SUM(H$4:H51)+G52</f>
        <v>670843.29852713458</v>
      </c>
      <c r="P52" s="7">
        <f>O52/SUM($C$4:C52)-1</f>
        <v>0.36906795617782562</v>
      </c>
    </row>
    <row r="53" spans="1:16" x14ac:dyDescent="0.2">
      <c r="A53" s="2">
        <f>净值数据!A53</f>
        <v>42429</v>
      </c>
      <c r="B53" s="8">
        <f>净值数据!H53</f>
        <v>12.610692</v>
      </c>
      <c r="C53">
        <v>10000</v>
      </c>
      <c r="D53">
        <f t="shared" si="7"/>
        <v>113046.875</v>
      </c>
      <c r="E53" s="3">
        <f t="shared" si="0"/>
        <v>792.9778952653827</v>
      </c>
      <c r="F53">
        <f t="shared" si="8"/>
        <v>8026.8957855158587</v>
      </c>
      <c r="G53" s="3">
        <f t="shared" si="1"/>
        <v>101224.71046723856</v>
      </c>
      <c r="H53">
        <f t="shared" si="2"/>
        <v>0</v>
      </c>
      <c r="I53">
        <f t="shared" si="3"/>
        <v>113046.875</v>
      </c>
      <c r="J53">
        <f t="shared" si="4"/>
        <v>8026.8957855158587</v>
      </c>
      <c r="K53" s="7">
        <f t="shared" si="5"/>
        <v>-0.1045775438972677</v>
      </c>
      <c r="L53">
        <f t="shared" si="6"/>
        <v>-10000</v>
      </c>
      <c r="O53" s="3">
        <f>SUM(H$4:H52)+G53</f>
        <v>678385.35790638532</v>
      </c>
      <c r="P53" s="7">
        <f>O53/SUM($C$4:C53)-1</f>
        <v>0.35677071581277064</v>
      </c>
    </row>
    <row r="54" spans="1:16" x14ac:dyDescent="0.2">
      <c r="A54" s="2">
        <f>净值数据!A54</f>
        <v>42460</v>
      </c>
      <c r="B54" s="8">
        <f>净值数据!H54</f>
        <v>14.144556</v>
      </c>
      <c r="C54">
        <v>10000</v>
      </c>
      <c r="D54">
        <f t="shared" si="7"/>
        <v>123046.875</v>
      </c>
      <c r="E54" s="3">
        <f t="shared" si="0"/>
        <v>706.98578308149092</v>
      </c>
      <c r="F54">
        <f t="shared" si="8"/>
        <v>8733.8815685973495</v>
      </c>
      <c r="G54" s="3">
        <f t="shared" si="1"/>
        <v>123536.87694439305</v>
      </c>
      <c r="H54">
        <f t="shared" si="2"/>
        <v>0</v>
      </c>
      <c r="I54">
        <f t="shared" si="3"/>
        <v>123046.875</v>
      </c>
      <c r="J54">
        <f t="shared" si="4"/>
        <v>8733.8815685973495</v>
      </c>
      <c r="K54" s="7">
        <f t="shared" si="5"/>
        <v>3.9822380242737765E-3</v>
      </c>
      <c r="L54">
        <f t="shared" si="6"/>
        <v>-10000</v>
      </c>
      <c r="O54" s="3">
        <f>SUM(H$4:H53)+G54</f>
        <v>700697.5243835398</v>
      </c>
      <c r="P54" s="7">
        <f>O54/SUM($C$4:C54)-1</f>
        <v>0.37391671447752906</v>
      </c>
    </row>
    <row r="55" spans="1:16" x14ac:dyDescent="0.2">
      <c r="A55" s="2">
        <f>净值数据!A55</f>
        <v>42489</v>
      </c>
      <c r="B55" s="8">
        <f>净值数据!H55</f>
        <v>14.591124000000001</v>
      </c>
      <c r="C55">
        <v>10000</v>
      </c>
      <c r="D55">
        <f t="shared" si="7"/>
        <v>133046.875</v>
      </c>
      <c r="E55" s="3">
        <f t="shared" si="0"/>
        <v>685.34816097786575</v>
      </c>
      <c r="F55">
        <f t="shared" si="8"/>
        <v>9419.229729575216</v>
      </c>
      <c r="G55" s="3">
        <f t="shared" si="1"/>
        <v>137437.14896871845</v>
      </c>
      <c r="H55">
        <f t="shared" si="2"/>
        <v>0</v>
      </c>
      <c r="I55">
        <f t="shared" si="3"/>
        <v>133046.875</v>
      </c>
      <c r="J55">
        <f t="shared" si="4"/>
        <v>9419.229729575216</v>
      </c>
      <c r="K55" s="7">
        <f t="shared" si="5"/>
        <v>3.2997948796004817E-2</v>
      </c>
      <c r="L55">
        <f t="shared" si="6"/>
        <v>-10000</v>
      </c>
      <c r="O55" s="3">
        <f>SUM(H$4:H54)+G55</f>
        <v>714597.79640786524</v>
      </c>
      <c r="P55" s="7">
        <f>O55/SUM($C$4:C55)-1</f>
        <v>0.37422653155358709</v>
      </c>
    </row>
    <row r="56" spans="1:16" x14ac:dyDescent="0.2">
      <c r="A56" s="2">
        <f>净值数据!A56</f>
        <v>42521</v>
      </c>
      <c r="B56" s="8">
        <f>净值数据!H56</f>
        <v>15.41</v>
      </c>
      <c r="C56">
        <v>10000</v>
      </c>
      <c r="D56">
        <f t="shared" si="7"/>
        <v>143046.875</v>
      </c>
      <c r="E56" s="3">
        <f t="shared" si="0"/>
        <v>648.92926670992858</v>
      </c>
      <c r="F56">
        <f t="shared" si="8"/>
        <v>10068.158996285145</v>
      </c>
      <c r="G56" s="3">
        <f t="shared" si="1"/>
        <v>155150.33013275408</v>
      </c>
      <c r="H56">
        <f t="shared" si="2"/>
        <v>0</v>
      </c>
      <c r="I56">
        <f t="shared" si="3"/>
        <v>143046.875</v>
      </c>
      <c r="J56">
        <f t="shared" si="4"/>
        <v>10068.158996285145</v>
      </c>
      <c r="K56" s="7">
        <f t="shared" si="5"/>
        <v>8.461181086796965E-2</v>
      </c>
      <c r="L56">
        <f t="shared" si="6"/>
        <v>-10000</v>
      </c>
      <c r="O56" s="3">
        <f>SUM(H$4:H55)+G56</f>
        <v>732310.97757190082</v>
      </c>
      <c r="P56" s="7">
        <f>O56/SUM($C$4:C56)-1</f>
        <v>0.38171882560736003</v>
      </c>
    </row>
    <row r="57" spans="1:16" x14ac:dyDescent="0.2">
      <c r="A57" s="2">
        <f>净值数据!A57</f>
        <v>42551</v>
      </c>
      <c r="B57" s="8">
        <f>净值数据!H57</f>
        <v>16.670000000000002</v>
      </c>
      <c r="C57">
        <v>10000</v>
      </c>
      <c r="D57">
        <f t="shared" si="7"/>
        <v>153046.875</v>
      </c>
      <c r="E57" s="3">
        <f t="shared" si="0"/>
        <v>599.88002399520087</v>
      </c>
      <c r="F57">
        <f t="shared" si="8"/>
        <v>10668.039020280346</v>
      </c>
      <c r="G57" s="3">
        <f t="shared" si="1"/>
        <v>177836.2104680734</v>
      </c>
      <c r="H57">
        <f t="shared" si="2"/>
        <v>0</v>
      </c>
      <c r="I57">
        <f t="shared" si="3"/>
        <v>153046.875</v>
      </c>
      <c r="J57">
        <f t="shared" si="4"/>
        <v>10668.039020280346</v>
      </c>
      <c r="K57" s="7">
        <f t="shared" si="5"/>
        <v>0.16197217661630403</v>
      </c>
      <c r="L57">
        <f t="shared" si="6"/>
        <v>-10000</v>
      </c>
      <c r="O57" s="3">
        <f>SUM(H$4:H56)+G57</f>
        <v>754996.85790722014</v>
      </c>
      <c r="P57" s="7">
        <f>O57/SUM($C$4:C57)-1</f>
        <v>0.39814232945781503</v>
      </c>
    </row>
    <row r="58" spans="1:16" x14ac:dyDescent="0.2">
      <c r="A58" s="2">
        <f>净值数据!A58</f>
        <v>42580</v>
      </c>
      <c r="B58" s="8">
        <f>净值数据!H58</f>
        <v>18.54</v>
      </c>
      <c r="C58">
        <v>10000</v>
      </c>
      <c r="D58">
        <f t="shared" si="7"/>
        <v>163046.875</v>
      </c>
      <c r="E58" s="3">
        <f t="shared" si="0"/>
        <v>539.3743257820928</v>
      </c>
      <c r="F58">
        <f t="shared" si="8"/>
        <v>11207.41334606244</v>
      </c>
      <c r="G58" s="3">
        <f t="shared" si="1"/>
        <v>207785.44343599761</v>
      </c>
      <c r="H58">
        <f t="shared" si="2"/>
        <v>0</v>
      </c>
      <c r="I58">
        <f t="shared" si="3"/>
        <v>163046.875</v>
      </c>
      <c r="J58">
        <f t="shared" si="4"/>
        <v>11207.41334606244</v>
      </c>
      <c r="K58" s="7">
        <f t="shared" si="5"/>
        <v>0.27439083659835628</v>
      </c>
      <c r="L58">
        <f t="shared" si="6"/>
        <v>-10000</v>
      </c>
      <c r="O58" s="3">
        <f>SUM(H$4:H57)+G58</f>
        <v>784946.09087514435</v>
      </c>
      <c r="P58" s="7">
        <f>O58/SUM($C$4:C58)-1</f>
        <v>0.42717471068208068</v>
      </c>
    </row>
    <row r="59" spans="1:16" x14ac:dyDescent="0.2">
      <c r="A59" s="2">
        <f>净值数据!A59</f>
        <v>42613</v>
      </c>
      <c r="B59" s="8">
        <f>净值数据!H59</f>
        <v>16.850000000000001</v>
      </c>
      <c r="C59">
        <v>10000</v>
      </c>
      <c r="D59">
        <f t="shared" si="7"/>
        <v>173046.875</v>
      </c>
      <c r="E59" s="3">
        <f t="shared" si="0"/>
        <v>593.47181008902078</v>
      </c>
      <c r="F59">
        <f t="shared" si="8"/>
        <v>11800.88515615146</v>
      </c>
      <c r="G59" s="3">
        <f t="shared" si="1"/>
        <v>198844.91488115213</v>
      </c>
      <c r="H59">
        <f t="shared" si="2"/>
        <v>0</v>
      </c>
      <c r="I59">
        <f t="shared" si="3"/>
        <v>173046.875</v>
      </c>
      <c r="J59">
        <f t="shared" si="4"/>
        <v>11800.88515615146</v>
      </c>
      <c r="K59" s="7">
        <f t="shared" si="5"/>
        <v>0.14908122369243659</v>
      </c>
      <c r="L59">
        <f t="shared" si="6"/>
        <v>-10000</v>
      </c>
      <c r="O59" s="3">
        <f>SUM(H$4:H58)+G59</f>
        <v>776005.56232029886</v>
      </c>
      <c r="P59" s="7">
        <f>O59/SUM($C$4:C59)-1</f>
        <v>0.3857242184291052</v>
      </c>
    </row>
    <row r="60" spans="1:16" x14ac:dyDescent="0.2">
      <c r="A60" s="2">
        <f>净值数据!A60</f>
        <v>42643</v>
      </c>
      <c r="B60" s="8">
        <f>净值数据!H60</f>
        <v>16.11</v>
      </c>
      <c r="C60">
        <v>10000</v>
      </c>
      <c r="D60">
        <f t="shared" si="7"/>
        <v>183046.875</v>
      </c>
      <c r="E60" s="3">
        <f t="shared" si="0"/>
        <v>620.73246430788333</v>
      </c>
      <c r="F60">
        <f t="shared" si="8"/>
        <v>12421.617620459343</v>
      </c>
      <c r="G60" s="3">
        <f t="shared" si="1"/>
        <v>200112.2598656</v>
      </c>
      <c r="H60">
        <f t="shared" si="2"/>
        <v>0</v>
      </c>
      <c r="I60">
        <f t="shared" si="3"/>
        <v>183046.875</v>
      </c>
      <c r="J60">
        <f t="shared" si="4"/>
        <v>12421.617620459343</v>
      </c>
      <c r="K60" s="7">
        <f t="shared" si="5"/>
        <v>9.3229588681041475E-2</v>
      </c>
      <c r="L60">
        <f t="shared" si="6"/>
        <v>-10000</v>
      </c>
      <c r="O60" s="3">
        <f>SUM(H$4:H59)+G60</f>
        <v>777272.9073047468</v>
      </c>
      <c r="P60" s="7">
        <f>O60/SUM($C$4:C60)-1</f>
        <v>0.36363667948201184</v>
      </c>
    </row>
    <row r="61" spans="1:16" x14ac:dyDescent="0.2">
      <c r="A61" s="2">
        <f>净值数据!A61</f>
        <v>42674</v>
      </c>
      <c r="B61" s="8">
        <f>净值数据!H61</f>
        <v>17.989999999999998</v>
      </c>
      <c r="C61">
        <v>10000</v>
      </c>
      <c r="D61">
        <f t="shared" si="7"/>
        <v>193046.875</v>
      </c>
      <c r="E61" s="3">
        <f t="shared" si="0"/>
        <v>555.86436909394115</v>
      </c>
      <c r="F61">
        <f t="shared" si="8"/>
        <v>12977.481989553284</v>
      </c>
      <c r="G61" s="3">
        <f t="shared" si="1"/>
        <v>233464.90099206354</v>
      </c>
      <c r="H61">
        <f t="shared" si="2"/>
        <v>0</v>
      </c>
      <c r="I61">
        <f t="shared" si="3"/>
        <v>193046.875</v>
      </c>
      <c r="J61">
        <f t="shared" si="4"/>
        <v>12977.481989553284</v>
      </c>
      <c r="K61" s="7">
        <f t="shared" si="5"/>
        <v>0.20936897316811542</v>
      </c>
      <c r="L61">
        <f t="shared" si="6"/>
        <v>-10000</v>
      </c>
      <c r="O61" s="3">
        <f>SUM(H$4:H60)+G61</f>
        <v>810625.54843121034</v>
      </c>
      <c r="P61" s="7">
        <f>O61/SUM($C$4:C61)-1</f>
        <v>0.39763025591587997</v>
      </c>
    </row>
    <row r="62" spans="1:16" x14ac:dyDescent="0.2">
      <c r="A62" s="2">
        <f>净值数据!A62</f>
        <v>42704</v>
      </c>
      <c r="B62" s="8">
        <f>净值数据!H62</f>
        <v>19.78</v>
      </c>
      <c r="C62">
        <v>10000</v>
      </c>
      <c r="D62">
        <f t="shared" si="7"/>
        <v>203046.875</v>
      </c>
      <c r="E62" s="3">
        <f t="shared" si="0"/>
        <v>505.56117290192111</v>
      </c>
      <c r="F62">
        <f t="shared" si="8"/>
        <v>13483.043162455206</v>
      </c>
      <c r="G62" s="3">
        <f t="shared" si="1"/>
        <v>266694.593753364</v>
      </c>
      <c r="H62">
        <f t="shared" si="2"/>
        <v>0</v>
      </c>
      <c r="I62">
        <f t="shared" si="3"/>
        <v>203046.875</v>
      </c>
      <c r="J62">
        <f t="shared" si="4"/>
        <v>13483.043162455206</v>
      </c>
      <c r="K62" s="7">
        <f t="shared" si="5"/>
        <v>0.31346317816200808</v>
      </c>
      <c r="L62">
        <f t="shared" si="6"/>
        <v>-10000</v>
      </c>
      <c r="O62" s="3">
        <f>SUM(H$4:H61)+G62</f>
        <v>843855.24119251082</v>
      </c>
      <c r="P62" s="7">
        <f>O62/SUM($C$4:C62)-1</f>
        <v>0.4302631206652725</v>
      </c>
    </row>
    <row r="63" spans="1:16" x14ac:dyDescent="0.2">
      <c r="A63" s="2">
        <f>净值数据!A63</f>
        <v>42734</v>
      </c>
      <c r="B63" s="8">
        <f>净值数据!H63</f>
        <v>17.600000000000001</v>
      </c>
      <c r="C63">
        <v>10000</v>
      </c>
      <c r="D63">
        <f t="shared" si="7"/>
        <v>213046.875</v>
      </c>
      <c r="E63" s="3">
        <f t="shared" si="0"/>
        <v>568.18181818181813</v>
      </c>
      <c r="F63">
        <f t="shared" si="8"/>
        <v>14051.224980637024</v>
      </c>
      <c r="G63" s="3">
        <f t="shared" si="1"/>
        <v>247301.55965921163</v>
      </c>
      <c r="H63">
        <f t="shared" si="2"/>
        <v>0</v>
      </c>
      <c r="I63">
        <f t="shared" si="3"/>
        <v>213046.875</v>
      </c>
      <c r="J63">
        <f t="shared" si="4"/>
        <v>14051.224980637024</v>
      </c>
      <c r="K63" s="7">
        <f t="shared" si="5"/>
        <v>0.16078473180708075</v>
      </c>
      <c r="L63">
        <f>H63-C63+G63</f>
        <v>237301.55965921163</v>
      </c>
      <c r="O63" s="3">
        <f>SUM(H$4:H62)+G63</f>
        <v>824462.20709835843</v>
      </c>
      <c r="P63" s="7">
        <f>O63/SUM($C$4:C63)-1</f>
        <v>0.374103678497264</v>
      </c>
    </row>
    <row r="64" spans="1:16" x14ac:dyDescent="0.2">
      <c r="H64">
        <f>SUM(H4:H63)</f>
        <v>577160.64743914676</v>
      </c>
      <c r="I64" s="3">
        <f>G63+H64</f>
        <v>824462.20709835843</v>
      </c>
      <c r="M64" t="s">
        <v>65</v>
      </c>
      <c r="N64">
        <f>XIRR(L4:L63,A4:A63,0.1)</f>
        <v>0.57377735972404476</v>
      </c>
    </row>
  </sheetData>
  <phoneticPr fontId="2" type="noConversion"/>
  <conditionalFormatting sqref="K1:K64">
    <cfRule type="cellIs" dxfId="35" priority="3" operator="greaterThan">
      <formula>0.5</formula>
    </cfRule>
  </conditionalFormatting>
  <conditionalFormatting sqref="P3">
    <cfRule type="cellIs" dxfId="34" priority="2" operator="greaterThan">
      <formula>0.5</formula>
    </cfRule>
  </conditionalFormatting>
  <conditionalFormatting sqref="P4:P63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{5A26C446-D8DF-404E-B48C-C5E8CA802253}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A26C446-D8DF-404E-B48C-C5E8CA80225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P4:P63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4"/>
  <sheetViews>
    <sheetView topLeftCell="A8" workbookViewId="0">
      <selection activeCell="H21" sqref="H21"/>
    </sheetView>
  </sheetViews>
  <sheetFormatPr defaultRowHeight="14.25" x14ac:dyDescent="0.2"/>
  <cols>
    <col min="1" max="2" width="11.625" style="3" customWidth="1"/>
    <col min="4" max="6" width="13" customWidth="1"/>
    <col min="7" max="7" width="12.75" customWidth="1"/>
    <col min="8" max="11" width="13" customWidth="1"/>
    <col min="15" max="15" width="17.75" customWidth="1"/>
    <col min="16" max="16" width="13" customWidth="1"/>
  </cols>
  <sheetData>
    <row r="1" spans="1:16" x14ac:dyDescent="0.2">
      <c r="M1" t="s">
        <v>66</v>
      </c>
      <c r="N1">
        <v>0.5</v>
      </c>
    </row>
    <row r="2" spans="1:16" x14ac:dyDescent="0.2">
      <c r="M2" t="s">
        <v>67</v>
      </c>
      <c r="N2">
        <v>0.4</v>
      </c>
    </row>
    <row r="3" spans="1:16" x14ac:dyDescent="0.2">
      <c r="A3" s="3" t="str">
        <f>净值数据!A3</f>
        <v>日期</v>
      </c>
      <c r="B3" s="3" t="s">
        <v>7</v>
      </c>
      <c r="C3" s="5" t="s">
        <v>5</v>
      </c>
      <c r="D3" s="5" t="s">
        <v>0</v>
      </c>
      <c r="E3" s="5" t="s">
        <v>1</v>
      </c>
      <c r="F3" s="5" t="s">
        <v>2</v>
      </c>
      <c r="G3" s="5" t="s">
        <v>3</v>
      </c>
      <c r="H3" t="s">
        <v>61</v>
      </c>
      <c r="I3" s="5" t="s">
        <v>62</v>
      </c>
      <c r="J3" s="5" t="s">
        <v>63</v>
      </c>
      <c r="K3" s="6" t="s">
        <v>4</v>
      </c>
      <c r="L3" s="5" t="s">
        <v>64</v>
      </c>
      <c r="O3" s="5" t="s">
        <v>68</v>
      </c>
      <c r="P3" s="6" t="s">
        <v>4</v>
      </c>
    </row>
    <row r="4" spans="1:16" x14ac:dyDescent="0.2">
      <c r="A4" s="2">
        <f>净值数据!A4</f>
        <v>40939</v>
      </c>
      <c r="B4" s="8">
        <f>净值数据!I4</f>
        <v>9.8893080393541002</v>
      </c>
      <c r="C4">
        <v>10000</v>
      </c>
      <c r="D4">
        <f>C4</f>
        <v>10000</v>
      </c>
      <c r="E4" s="3">
        <f>C4/B4</f>
        <v>1011.1930946235475</v>
      </c>
      <c r="F4">
        <f>E4</f>
        <v>1011.1930946235475</v>
      </c>
      <c r="G4" s="3">
        <f>F4*B4</f>
        <v>10000</v>
      </c>
      <c r="H4">
        <f>IF(K4&gt;$N$2,G4*$N$1,0)</f>
        <v>0</v>
      </c>
      <c r="I4">
        <f>IF(K4&gt;$N$2,D4*(1-$N$1),D4)</f>
        <v>10000</v>
      </c>
      <c r="J4">
        <f>IF(K4&gt;$N$2,F4*(1-$N$1),F4)</f>
        <v>1011.1930946235475</v>
      </c>
      <c r="K4" s="7">
        <f>G4/D4-1</f>
        <v>0</v>
      </c>
      <c r="L4">
        <f>H4-C4</f>
        <v>-10000</v>
      </c>
      <c r="O4" s="3">
        <f>G4</f>
        <v>10000</v>
      </c>
      <c r="P4" s="7">
        <f>O4/SUM($C$4:C4)-1</f>
        <v>0</v>
      </c>
    </row>
    <row r="5" spans="1:16" x14ac:dyDescent="0.2">
      <c r="A5" s="2">
        <f>净值数据!A5</f>
        <v>40968</v>
      </c>
      <c r="B5" s="8">
        <f>净值数据!I5</f>
        <v>10.864691845975001</v>
      </c>
      <c r="C5">
        <v>10000</v>
      </c>
      <c r="D5">
        <f>C5+I4</f>
        <v>20000</v>
      </c>
      <c r="E5" s="3">
        <f t="shared" ref="E5:E63" si="0">C5/B5</f>
        <v>920.41266717607459</v>
      </c>
      <c r="F5">
        <f>E5+J4</f>
        <v>1931.6057617996221</v>
      </c>
      <c r="G5" s="3">
        <f t="shared" ref="G5:G63" si="1">F5*B5</f>
        <v>20986.301369862686</v>
      </c>
      <c r="H5">
        <f t="shared" ref="H5:H63" si="2">IF(K5&gt;$N$2,G5*$N$1,0)</f>
        <v>0</v>
      </c>
      <c r="I5">
        <f t="shared" ref="I5:I63" si="3">IF(K5&gt;$N$2,D5*(1-$N$1),D5)</f>
        <v>20000</v>
      </c>
      <c r="J5">
        <f t="shared" ref="J5:J63" si="4">IF(K5&gt;$N$2,F5*(1-$N$1),F5)</f>
        <v>1931.6057617996221</v>
      </c>
      <c r="K5" s="7">
        <f t="shared" ref="K5:K63" si="5">G5/D5-1</f>
        <v>4.9315068493134273E-2</v>
      </c>
      <c r="L5">
        <f t="shared" ref="L5:L62" si="6">H5-C5</f>
        <v>-10000</v>
      </c>
      <c r="O5" s="3">
        <f>SUM(H$4:H4)+G5</f>
        <v>20986.301369862686</v>
      </c>
      <c r="P5" s="7">
        <f>O5/SUM($C$4:C5)-1</f>
        <v>4.9315068493134273E-2</v>
      </c>
    </row>
    <row r="6" spans="1:16" x14ac:dyDescent="0.2">
      <c r="A6" s="2">
        <f>净值数据!A6</f>
        <v>40998</v>
      </c>
      <c r="B6" s="8">
        <f>净值数据!I6</f>
        <v>10.250561301066</v>
      </c>
      <c r="C6">
        <v>10000</v>
      </c>
      <c r="D6">
        <f t="shared" ref="D6:D63" si="7">C6+I5</f>
        <v>30000</v>
      </c>
      <c r="E6" s="3">
        <f t="shared" si="0"/>
        <v>975.55633357951399</v>
      </c>
      <c r="F6">
        <f t="shared" ref="F6:F63" si="8">E6+J5</f>
        <v>2907.1620953791362</v>
      </c>
      <c r="G6" s="3">
        <f t="shared" si="1"/>
        <v>29800.043270819318</v>
      </c>
      <c r="H6">
        <f t="shared" si="2"/>
        <v>0</v>
      </c>
      <c r="I6">
        <f t="shared" si="3"/>
        <v>30000</v>
      </c>
      <c r="J6">
        <f t="shared" si="4"/>
        <v>2907.1620953791362</v>
      </c>
      <c r="K6" s="7">
        <f t="shared" si="5"/>
        <v>-6.6652243060226768E-3</v>
      </c>
      <c r="L6">
        <f t="shared" si="6"/>
        <v>-10000</v>
      </c>
      <c r="O6" s="3">
        <f>SUM(H$4:H5)+G6</f>
        <v>29800.043270819318</v>
      </c>
      <c r="P6" s="7">
        <f>O6/SUM($C$4:C6)-1</f>
        <v>-6.6652243060226768E-3</v>
      </c>
    </row>
    <row r="7" spans="1:16" x14ac:dyDescent="0.2">
      <c r="A7" s="2">
        <f>净值数据!A7</f>
        <v>41026</v>
      </c>
      <c r="B7" s="8">
        <f>净值数据!I7</f>
        <v>11.614292364026999</v>
      </c>
      <c r="C7">
        <v>10000</v>
      </c>
      <c r="D7">
        <f t="shared" si="7"/>
        <v>40000</v>
      </c>
      <c r="E7" s="3">
        <f t="shared" si="0"/>
        <v>861.00811711723782</v>
      </c>
      <c r="F7">
        <f t="shared" si="8"/>
        <v>3768.170212496374</v>
      </c>
      <c r="G7" s="3">
        <f t="shared" si="1"/>
        <v>43764.630525350636</v>
      </c>
      <c r="H7">
        <f t="shared" si="2"/>
        <v>0</v>
      </c>
      <c r="I7">
        <f t="shared" si="3"/>
        <v>40000</v>
      </c>
      <c r="J7">
        <f t="shared" si="4"/>
        <v>3768.170212496374</v>
      </c>
      <c r="K7" s="7">
        <f t="shared" si="5"/>
        <v>9.4115763133765906E-2</v>
      </c>
      <c r="L7">
        <f t="shared" si="6"/>
        <v>-10000</v>
      </c>
      <c r="O7" s="3">
        <f>SUM(H$4:H6)+G7</f>
        <v>43764.630525350636</v>
      </c>
      <c r="P7" s="7">
        <f>O7/SUM($C$4:C7)-1</f>
        <v>9.4115763133765906E-2</v>
      </c>
    </row>
    <row r="8" spans="1:16" x14ac:dyDescent="0.2">
      <c r="A8" s="2">
        <f>净值数据!A8</f>
        <v>41060</v>
      </c>
      <c r="B8" s="8">
        <f>净值数据!I8</f>
        <v>12.327767555907</v>
      </c>
      <c r="C8">
        <v>10000</v>
      </c>
      <c r="D8">
        <f t="shared" si="7"/>
        <v>50000</v>
      </c>
      <c r="E8" s="3">
        <f t="shared" si="0"/>
        <v>811.17687810461496</v>
      </c>
      <c r="F8">
        <f t="shared" si="8"/>
        <v>4579.3470906009888</v>
      </c>
      <c r="G8" s="3">
        <f t="shared" si="1"/>
        <v>56453.126490747985</v>
      </c>
      <c r="H8">
        <f t="shared" si="2"/>
        <v>0</v>
      </c>
      <c r="I8">
        <f t="shared" si="3"/>
        <v>50000</v>
      </c>
      <c r="J8">
        <f t="shared" si="4"/>
        <v>4579.3470906009888</v>
      </c>
      <c r="K8" s="7">
        <f t="shared" si="5"/>
        <v>0.12906252981495969</v>
      </c>
      <c r="L8">
        <f t="shared" si="6"/>
        <v>-10000</v>
      </c>
      <c r="O8" s="3">
        <f>SUM(H$4:H7)+G8</f>
        <v>56453.126490747985</v>
      </c>
      <c r="P8" s="7">
        <f>O8/SUM($C$4:C8)-1</f>
        <v>0.12906252981495969</v>
      </c>
    </row>
    <row r="9" spans="1:16" x14ac:dyDescent="0.2">
      <c r="A9" s="2">
        <f>净值数据!A9</f>
        <v>41089</v>
      </c>
      <c r="B9" s="8">
        <f>净值数据!I9</f>
        <v>10.485375921178001</v>
      </c>
      <c r="C9">
        <v>10000</v>
      </c>
      <c r="D9">
        <f t="shared" si="7"/>
        <v>60000</v>
      </c>
      <c r="E9" s="3">
        <f t="shared" si="0"/>
        <v>953.7092494511661</v>
      </c>
      <c r="F9">
        <f t="shared" si="8"/>
        <v>5533.0563400521551</v>
      </c>
      <c r="G9" s="3">
        <f t="shared" si="1"/>
        <v>58016.175718504142</v>
      </c>
      <c r="H9">
        <f t="shared" si="2"/>
        <v>0</v>
      </c>
      <c r="I9">
        <f t="shared" si="3"/>
        <v>60000</v>
      </c>
      <c r="J9">
        <f t="shared" si="4"/>
        <v>5533.0563400521551</v>
      </c>
      <c r="K9" s="7">
        <f t="shared" si="5"/>
        <v>-3.3063738024931011E-2</v>
      </c>
      <c r="L9">
        <f t="shared" si="6"/>
        <v>-10000</v>
      </c>
      <c r="O9" s="3">
        <f>SUM(H$4:H8)+G9</f>
        <v>58016.175718504142</v>
      </c>
      <c r="P9" s="7">
        <f>O9/SUM($C$4:C9)-1</f>
        <v>-3.3063738024931011E-2</v>
      </c>
    </row>
    <row r="10" spans="1:16" x14ac:dyDescent="0.2">
      <c r="A10" s="2">
        <f>净值数据!A10</f>
        <v>41121</v>
      </c>
      <c r="B10" s="8">
        <f>净值数据!I10</f>
        <v>9.7989947239261994</v>
      </c>
      <c r="C10">
        <v>10000</v>
      </c>
      <c r="D10">
        <f t="shared" si="7"/>
        <v>70000</v>
      </c>
      <c r="E10" s="3">
        <f t="shared" si="0"/>
        <v>1020.5128466477287</v>
      </c>
      <c r="F10">
        <f t="shared" si="8"/>
        <v>6553.5691866998841</v>
      </c>
      <c r="G10" s="3">
        <f t="shared" si="1"/>
        <v>64218.389883357479</v>
      </c>
      <c r="H10">
        <f t="shared" si="2"/>
        <v>0</v>
      </c>
      <c r="I10">
        <f t="shared" si="3"/>
        <v>70000</v>
      </c>
      <c r="J10">
        <f t="shared" si="4"/>
        <v>6553.5691866998841</v>
      </c>
      <c r="K10" s="7">
        <f t="shared" si="5"/>
        <v>-8.259443023775026E-2</v>
      </c>
      <c r="L10">
        <f t="shared" si="6"/>
        <v>-10000</v>
      </c>
      <c r="O10" s="3">
        <f>SUM(H$4:H9)+G10</f>
        <v>64218.389883357479</v>
      </c>
      <c r="P10" s="7">
        <f>O10/SUM($C$4:C10)-1</f>
        <v>-8.259443023775026E-2</v>
      </c>
    </row>
    <row r="11" spans="1:16" x14ac:dyDescent="0.2">
      <c r="A11" s="2">
        <f>净值数据!A11</f>
        <v>41152</v>
      </c>
      <c r="B11" s="8">
        <f>净值数据!I11</f>
        <v>8.9653960458228994</v>
      </c>
      <c r="C11">
        <v>10000</v>
      </c>
      <c r="D11">
        <f t="shared" si="7"/>
        <v>80000</v>
      </c>
      <c r="E11" s="3">
        <f t="shared" si="0"/>
        <v>1115.3996933196427</v>
      </c>
      <c r="F11">
        <f t="shared" si="8"/>
        <v>7668.9688800195272</v>
      </c>
      <c r="G11" s="3">
        <f t="shared" si="1"/>
        <v>68755.343272465936</v>
      </c>
      <c r="H11">
        <f t="shared" si="2"/>
        <v>0</v>
      </c>
      <c r="I11">
        <f t="shared" si="3"/>
        <v>80000</v>
      </c>
      <c r="J11">
        <f t="shared" si="4"/>
        <v>7668.9688800195272</v>
      </c>
      <c r="K11" s="7">
        <f t="shared" si="5"/>
        <v>-0.14055820909417582</v>
      </c>
      <c r="L11">
        <f t="shared" si="6"/>
        <v>-10000</v>
      </c>
      <c r="O11" s="3">
        <f>SUM(H$4:H10)+G11</f>
        <v>68755.343272465936</v>
      </c>
      <c r="P11" s="7">
        <f>O11/SUM($C$4:C11)-1</f>
        <v>-0.14055820909417582</v>
      </c>
    </row>
    <row r="12" spans="1:16" x14ac:dyDescent="0.2">
      <c r="A12" s="2">
        <f>净值数据!A12</f>
        <v>41180</v>
      </c>
      <c r="B12" s="8">
        <f>净值数据!I12</f>
        <v>9.4507545651574993</v>
      </c>
      <c r="C12">
        <v>10000</v>
      </c>
      <c r="D12">
        <f t="shared" si="7"/>
        <v>90000</v>
      </c>
      <c r="E12" s="3">
        <f t="shared" si="0"/>
        <v>1058.1165695348209</v>
      </c>
      <c r="F12">
        <f t="shared" si="8"/>
        <v>8727.0854495543481</v>
      </c>
      <c r="G12" s="3">
        <f t="shared" si="1"/>
        <v>82477.542652895339</v>
      </c>
      <c r="H12">
        <f t="shared" si="2"/>
        <v>0</v>
      </c>
      <c r="I12">
        <f t="shared" si="3"/>
        <v>90000</v>
      </c>
      <c r="J12">
        <f t="shared" si="4"/>
        <v>8727.0854495543481</v>
      </c>
      <c r="K12" s="7">
        <f t="shared" si="5"/>
        <v>-8.3582859412274058E-2</v>
      </c>
      <c r="L12">
        <f t="shared" si="6"/>
        <v>-10000</v>
      </c>
      <c r="O12" s="3">
        <f>SUM(H$4:H11)+G12</f>
        <v>82477.542652895339</v>
      </c>
      <c r="P12" s="7">
        <f>O12/SUM($C$4:C12)-1</f>
        <v>-8.3582859412274058E-2</v>
      </c>
    </row>
    <row r="13" spans="1:16" x14ac:dyDescent="0.2">
      <c r="A13" s="2">
        <f>净值数据!A13</f>
        <v>41213</v>
      </c>
      <c r="B13" s="8">
        <f>净值数据!I13</f>
        <v>8.7547687638474994</v>
      </c>
      <c r="C13">
        <v>10000</v>
      </c>
      <c r="D13">
        <f t="shared" si="7"/>
        <v>100000</v>
      </c>
      <c r="E13" s="3">
        <f t="shared" si="0"/>
        <v>1142.2346231798419</v>
      </c>
      <c r="F13">
        <f t="shared" si="8"/>
        <v>9869.32007273419</v>
      </c>
      <c r="G13" s="3">
        <f t="shared" si="1"/>
        <v>86403.61509318641</v>
      </c>
      <c r="H13">
        <f t="shared" si="2"/>
        <v>0</v>
      </c>
      <c r="I13">
        <f t="shared" si="3"/>
        <v>100000</v>
      </c>
      <c r="J13">
        <f t="shared" si="4"/>
        <v>9869.32007273419</v>
      </c>
      <c r="K13" s="7">
        <f t="shared" si="5"/>
        <v>-0.13596384906813586</v>
      </c>
      <c r="L13">
        <f t="shared" si="6"/>
        <v>-10000</v>
      </c>
      <c r="O13" s="3">
        <f>SUM(H$4:H12)+G13</f>
        <v>86403.61509318641</v>
      </c>
      <c r="P13" s="7">
        <f>O13/SUM($C$4:C13)-1</f>
        <v>-0.13596384906813586</v>
      </c>
    </row>
    <row r="14" spans="1:16" x14ac:dyDescent="0.2">
      <c r="A14" s="2">
        <f>净值数据!A14</f>
        <v>41243</v>
      </c>
      <c r="B14" s="8">
        <f>净值数据!I14</f>
        <v>7.5917398590267</v>
      </c>
      <c r="C14">
        <v>10000</v>
      </c>
      <c r="D14">
        <f t="shared" si="7"/>
        <v>110000</v>
      </c>
      <c r="E14" s="3">
        <f t="shared" si="0"/>
        <v>1317.2211094812264</v>
      </c>
      <c r="F14">
        <f t="shared" si="8"/>
        <v>11186.541182215416</v>
      </c>
      <c r="G14" s="3">
        <f t="shared" si="1"/>
        <v>84925.310577668439</v>
      </c>
      <c r="H14">
        <f t="shared" si="2"/>
        <v>0</v>
      </c>
      <c r="I14">
        <f t="shared" si="3"/>
        <v>110000</v>
      </c>
      <c r="J14">
        <f t="shared" si="4"/>
        <v>11186.541182215416</v>
      </c>
      <c r="K14" s="7">
        <f t="shared" si="5"/>
        <v>-0.22795172202119596</v>
      </c>
      <c r="L14">
        <f t="shared" si="6"/>
        <v>-10000</v>
      </c>
      <c r="O14" s="3">
        <f>SUM(H$4:H13)+G14</f>
        <v>84925.310577668439</v>
      </c>
      <c r="P14" s="7">
        <f>O14/SUM($C$4:C14)-1</f>
        <v>-0.22795172202119596</v>
      </c>
    </row>
    <row r="15" spans="1:16" x14ac:dyDescent="0.2">
      <c r="A15" s="2">
        <f>净值数据!A15</f>
        <v>41274</v>
      </c>
      <c r="B15" s="8">
        <f>净值数据!I15</f>
        <v>9.6613818471328994</v>
      </c>
      <c r="C15">
        <v>10000</v>
      </c>
      <c r="D15">
        <f t="shared" si="7"/>
        <v>120000</v>
      </c>
      <c r="E15" s="3">
        <f t="shared" si="0"/>
        <v>1035.0486253648683</v>
      </c>
      <c r="F15">
        <f t="shared" si="8"/>
        <v>12221.589807580285</v>
      </c>
      <c r="G15" s="3">
        <f t="shared" si="1"/>
        <v>118077.44591006063</v>
      </c>
      <c r="H15">
        <f t="shared" si="2"/>
        <v>0</v>
      </c>
      <c r="I15">
        <f t="shared" si="3"/>
        <v>120000</v>
      </c>
      <c r="J15">
        <f t="shared" si="4"/>
        <v>12221.589807580285</v>
      </c>
      <c r="K15" s="7">
        <f t="shared" si="5"/>
        <v>-1.6021284082828102E-2</v>
      </c>
      <c r="L15">
        <f t="shared" si="6"/>
        <v>-10000</v>
      </c>
      <c r="O15" s="3">
        <f>SUM(H$4:H14)+G15</f>
        <v>118077.44591006063</v>
      </c>
      <c r="P15" s="7">
        <f>O15/SUM($C$4:C15)-1</f>
        <v>-1.6021284082828102E-2</v>
      </c>
    </row>
    <row r="16" spans="1:16" x14ac:dyDescent="0.2">
      <c r="A16" s="2">
        <f>净值数据!A16</f>
        <v>41305</v>
      </c>
      <c r="B16" s="8">
        <f>净值数据!I16</f>
        <v>11.740181543150999</v>
      </c>
      <c r="C16">
        <v>10000</v>
      </c>
      <c r="D16">
        <f t="shared" si="7"/>
        <v>130000</v>
      </c>
      <c r="E16" s="3">
        <f t="shared" si="0"/>
        <v>851.7755848361486</v>
      </c>
      <c r="F16">
        <f t="shared" si="8"/>
        <v>13073.365392416434</v>
      </c>
      <c r="G16" s="3">
        <f t="shared" si="1"/>
        <v>153483.68308691643</v>
      </c>
      <c r="H16">
        <f t="shared" si="2"/>
        <v>0</v>
      </c>
      <c r="I16">
        <f t="shared" si="3"/>
        <v>130000</v>
      </c>
      <c r="J16">
        <f t="shared" si="4"/>
        <v>13073.365392416434</v>
      </c>
      <c r="K16" s="7">
        <f t="shared" si="5"/>
        <v>0.18064371605320328</v>
      </c>
      <c r="L16">
        <f t="shared" si="6"/>
        <v>-10000</v>
      </c>
      <c r="O16" s="3">
        <f>SUM(H$4:H15)+G16</f>
        <v>153483.68308691643</v>
      </c>
      <c r="P16" s="7">
        <f>O16/SUM($C$4:C16)-1</f>
        <v>0.18064371605320328</v>
      </c>
    </row>
    <row r="17" spans="1:16" x14ac:dyDescent="0.2">
      <c r="A17" s="2">
        <f>净值数据!A17</f>
        <v>41333</v>
      </c>
      <c r="B17" s="8">
        <f>净值数据!I17</f>
        <v>13.086364606210999</v>
      </c>
      <c r="C17">
        <v>10000</v>
      </c>
      <c r="D17">
        <f t="shared" si="7"/>
        <v>140000</v>
      </c>
      <c r="E17" s="3">
        <f t="shared" si="0"/>
        <v>764.15416358289747</v>
      </c>
      <c r="F17">
        <f t="shared" si="8"/>
        <v>13837.519555999332</v>
      </c>
      <c r="G17" s="3">
        <f t="shared" si="1"/>
        <v>181082.82615538221</v>
      </c>
      <c r="H17">
        <f t="shared" si="2"/>
        <v>0</v>
      </c>
      <c r="I17">
        <f t="shared" si="3"/>
        <v>140000</v>
      </c>
      <c r="J17">
        <f t="shared" si="4"/>
        <v>13837.519555999332</v>
      </c>
      <c r="K17" s="7">
        <f t="shared" si="5"/>
        <v>0.29344875825273009</v>
      </c>
      <c r="L17">
        <f t="shared" si="6"/>
        <v>-10000</v>
      </c>
      <c r="O17" s="3">
        <f>SUM(H$4:H16)+G17</f>
        <v>181082.82615538221</v>
      </c>
      <c r="P17" s="7">
        <f>O17/SUM($C$4:C17)-1</f>
        <v>0.29344875825273009</v>
      </c>
    </row>
    <row r="18" spans="1:16" x14ac:dyDescent="0.2">
      <c r="A18" s="2">
        <f>净值数据!A18</f>
        <v>41362</v>
      </c>
      <c r="B18" s="8">
        <f>净值数据!I18</f>
        <v>11.053353449753001</v>
      </c>
      <c r="C18">
        <v>10000</v>
      </c>
      <c r="D18">
        <f t="shared" si="7"/>
        <v>150000</v>
      </c>
      <c r="E18" s="3">
        <f t="shared" si="0"/>
        <v>904.70281670251495</v>
      </c>
      <c r="F18">
        <f t="shared" si="8"/>
        <v>14742.222372701846</v>
      </c>
      <c r="G18" s="3">
        <f t="shared" si="1"/>
        <v>162950.99452032981</v>
      </c>
      <c r="H18">
        <f t="shared" si="2"/>
        <v>0</v>
      </c>
      <c r="I18">
        <f t="shared" si="3"/>
        <v>150000</v>
      </c>
      <c r="J18">
        <f t="shared" si="4"/>
        <v>14742.222372701846</v>
      </c>
      <c r="K18" s="7">
        <f t="shared" si="5"/>
        <v>8.6339963468865522E-2</v>
      </c>
      <c r="L18">
        <f t="shared" si="6"/>
        <v>-10000</v>
      </c>
      <c r="O18" s="3">
        <f>SUM(H$4:H17)+G18</f>
        <v>162950.99452032981</v>
      </c>
      <c r="P18" s="7">
        <f>O18/SUM($C$4:C18)-1</f>
        <v>8.6339963468865522E-2</v>
      </c>
    </row>
    <row r="19" spans="1:16" x14ac:dyDescent="0.2">
      <c r="A19" s="2">
        <f>净值数据!A19</f>
        <v>41390</v>
      </c>
      <c r="B19" s="8">
        <f>净值数据!I19</f>
        <v>11.108299697225</v>
      </c>
      <c r="C19">
        <v>10000</v>
      </c>
      <c r="D19">
        <f t="shared" si="7"/>
        <v>160000</v>
      </c>
      <c r="E19" s="3">
        <f t="shared" si="0"/>
        <v>900.22778215986841</v>
      </c>
      <c r="F19">
        <f t="shared" si="8"/>
        <v>15642.450154861715</v>
      </c>
      <c r="G19" s="3">
        <f t="shared" si="1"/>
        <v>173761.02431910756</v>
      </c>
      <c r="H19">
        <f t="shared" si="2"/>
        <v>0</v>
      </c>
      <c r="I19">
        <f t="shared" si="3"/>
        <v>160000</v>
      </c>
      <c r="J19">
        <f t="shared" si="4"/>
        <v>15642.450154861715</v>
      </c>
      <c r="K19" s="7">
        <f t="shared" si="5"/>
        <v>8.6006401994422221E-2</v>
      </c>
      <c r="L19">
        <f t="shared" si="6"/>
        <v>-10000</v>
      </c>
      <c r="O19" s="3">
        <f>SUM(H$4:H18)+G19</f>
        <v>173761.02431910756</v>
      </c>
      <c r="P19" s="7">
        <f>O19/SUM($C$4:C19)-1</f>
        <v>8.6006401994422221E-2</v>
      </c>
    </row>
    <row r="20" spans="1:16" x14ac:dyDescent="0.2">
      <c r="A20" s="2">
        <f>净值数据!A20</f>
        <v>41425</v>
      </c>
      <c r="B20" s="8">
        <f>净值数据!I20</f>
        <v>12.069859027982</v>
      </c>
      <c r="C20">
        <v>10000</v>
      </c>
      <c r="D20">
        <f t="shared" si="7"/>
        <v>170000</v>
      </c>
      <c r="E20" s="3">
        <f t="shared" si="0"/>
        <v>828.51009086490831</v>
      </c>
      <c r="F20">
        <f t="shared" si="8"/>
        <v>16470.960245726623</v>
      </c>
      <c r="G20" s="3">
        <f t="shared" si="1"/>
        <v>198802.1682214161</v>
      </c>
      <c r="H20">
        <f t="shared" si="2"/>
        <v>0</v>
      </c>
      <c r="I20">
        <f t="shared" si="3"/>
        <v>170000</v>
      </c>
      <c r="J20">
        <f t="shared" si="4"/>
        <v>16470.960245726623</v>
      </c>
      <c r="K20" s="7">
        <f t="shared" si="5"/>
        <v>0.1694245189495065</v>
      </c>
      <c r="L20">
        <f t="shared" si="6"/>
        <v>-10000</v>
      </c>
      <c r="O20" s="3">
        <f>SUM(H$4:H19)+G20</f>
        <v>198802.1682214161</v>
      </c>
      <c r="P20" s="7">
        <f>O20/SUM($C$4:C20)-1</f>
        <v>0.1694245189495065</v>
      </c>
    </row>
    <row r="21" spans="1:16" x14ac:dyDescent="0.2">
      <c r="A21" s="2">
        <f>净值数据!A21</f>
        <v>41453</v>
      </c>
      <c r="B21" s="8">
        <f>净值数据!I21</f>
        <v>9.5240162284533003</v>
      </c>
      <c r="C21">
        <v>10000</v>
      </c>
      <c r="D21">
        <f t="shared" si="7"/>
        <v>180000</v>
      </c>
      <c r="E21" s="3">
        <f t="shared" si="0"/>
        <v>1049.9772113076292</v>
      </c>
      <c r="F21">
        <f t="shared" si="8"/>
        <v>17520.937457034252</v>
      </c>
      <c r="G21" s="3">
        <f t="shared" si="1"/>
        <v>166869.69267850951</v>
      </c>
      <c r="H21">
        <f t="shared" si="2"/>
        <v>0</v>
      </c>
      <c r="I21">
        <f t="shared" si="3"/>
        <v>180000</v>
      </c>
      <c r="J21">
        <f t="shared" si="4"/>
        <v>17520.937457034252</v>
      </c>
      <c r="K21" s="7">
        <f t="shared" si="5"/>
        <v>-7.2946151786058233E-2</v>
      </c>
      <c r="L21">
        <f t="shared" si="6"/>
        <v>-10000</v>
      </c>
      <c r="O21" s="3">
        <f>SUM(H$4:H20)+G21</f>
        <v>166869.69267850951</v>
      </c>
      <c r="P21" s="7">
        <f>O21/SUM($C$4:C21)-1</f>
        <v>-7.2946151786058233E-2</v>
      </c>
    </row>
    <row r="22" spans="1:16" x14ac:dyDescent="0.2">
      <c r="A22" s="2">
        <f>净值数据!A22</f>
        <v>41486</v>
      </c>
      <c r="B22" s="8">
        <f>净值数据!I22</f>
        <v>10.171106477021</v>
      </c>
      <c r="C22">
        <v>10000</v>
      </c>
      <c r="D22">
        <f t="shared" si="7"/>
        <v>190000</v>
      </c>
      <c r="E22" s="3">
        <f t="shared" si="0"/>
        <v>983.17720128015856</v>
      </c>
      <c r="F22">
        <f t="shared" si="8"/>
        <v>18504.114658314411</v>
      </c>
      <c r="G22" s="3">
        <f t="shared" si="1"/>
        <v>188207.32045272095</v>
      </c>
      <c r="H22">
        <f t="shared" si="2"/>
        <v>0</v>
      </c>
      <c r="I22">
        <f t="shared" si="3"/>
        <v>190000</v>
      </c>
      <c r="J22">
        <f t="shared" si="4"/>
        <v>18504.114658314411</v>
      </c>
      <c r="K22" s="7">
        <f t="shared" si="5"/>
        <v>-9.4351555119950303E-3</v>
      </c>
      <c r="L22">
        <f t="shared" si="6"/>
        <v>-10000</v>
      </c>
      <c r="O22" s="3">
        <f>SUM(H$4:H21)+G22</f>
        <v>188207.32045272095</v>
      </c>
      <c r="P22" s="7">
        <f>O22/SUM($C$4:C22)-1</f>
        <v>-9.4351555119950303E-3</v>
      </c>
    </row>
    <row r="23" spans="1:16" x14ac:dyDescent="0.2">
      <c r="A23" s="2">
        <f>净值数据!A23</f>
        <v>41516</v>
      </c>
      <c r="B23" s="8">
        <f>净值数据!I23</f>
        <v>10.560875155884</v>
      </c>
      <c r="C23">
        <v>10000</v>
      </c>
      <c r="D23">
        <f t="shared" si="7"/>
        <v>200000</v>
      </c>
      <c r="E23" s="3">
        <f t="shared" si="0"/>
        <v>946.89122372860277</v>
      </c>
      <c r="F23">
        <f t="shared" si="8"/>
        <v>19451.005882043013</v>
      </c>
      <c r="G23" s="3">
        <f t="shared" si="1"/>
        <v>205419.6447766216</v>
      </c>
      <c r="H23">
        <f t="shared" si="2"/>
        <v>0</v>
      </c>
      <c r="I23">
        <f t="shared" si="3"/>
        <v>200000</v>
      </c>
      <c r="J23">
        <f t="shared" si="4"/>
        <v>19451.005882043013</v>
      </c>
      <c r="K23" s="7">
        <f t="shared" si="5"/>
        <v>2.7098223883107897E-2</v>
      </c>
      <c r="L23">
        <f t="shared" si="6"/>
        <v>-10000</v>
      </c>
      <c r="O23" s="3">
        <f>SUM(H$4:H22)+G23</f>
        <v>205419.6447766216</v>
      </c>
      <c r="P23" s="7">
        <f>O23/SUM($C$4:C23)-1</f>
        <v>2.7098223883107897E-2</v>
      </c>
    </row>
    <row r="24" spans="1:16" x14ac:dyDescent="0.2">
      <c r="A24" s="2">
        <f>净值数据!A24</f>
        <v>41547</v>
      </c>
      <c r="B24" s="8">
        <f>净值数据!I24</f>
        <v>10.486633502768001</v>
      </c>
      <c r="C24">
        <v>10000</v>
      </c>
      <c r="D24">
        <f t="shared" si="7"/>
        <v>210000</v>
      </c>
      <c r="E24" s="3">
        <f t="shared" si="0"/>
        <v>953.59487840978215</v>
      </c>
      <c r="F24">
        <f t="shared" si="8"/>
        <v>20404.600760452795</v>
      </c>
      <c r="G24" s="3">
        <f t="shared" si="1"/>
        <v>213975.5699451697</v>
      </c>
      <c r="H24">
        <f t="shared" si="2"/>
        <v>0</v>
      </c>
      <c r="I24">
        <f t="shared" si="3"/>
        <v>210000</v>
      </c>
      <c r="J24">
        <f t="shared" si="4"/>
        <v>20404.600760452795</v>
      </c>
      <c r="K24" s="7">
        <f t="shared" si="5"/>
        <v>1.8931285453189117E-2</v>
      </c>
      <c r="L24">
        <f t="shared" si="6"/>
        <v>-10000</v>
      </c>
      <c r="O24" s="3">
        <f>SUM(H$4:H23)+G24</f>
        <v>213975.5699451697</v>
      </c>
      <c r="P24" s="7">
        <f>O24/SUM($C$4:C24)-1</f>
        <v>1.8931285453189117E-2</v>
      </c>
    </row>
    <row r="25" spans="1:16" x14ac:dyDescent="0.2">
      <c r="A25" s="2">
        <f>净值数据!A25</f>
        <v>41578</v>
      </c>
      <c r="B25" s="8">
        <f>净值数据!I25</f>
        <v>9.8462992446340003</v>
      </c>
      <c r="C25">
        <v>10000</v>
      </c>
      <c r="D25">
        <f t="shared" si="7"/>
        <v>220000</v>
      </c>
      <c r="E25" s="3">
        <f t="shared" si="0"/>
        <v>1015.6100024534358</v>
      </c>
      <c r="F25">
        <f t="shared" si="8"/>
        <v>21420.21076290623</v>
      </c>
      <c r="G25" s="3">
        <f t="shared" si="1"/>
        <v>210909.80505470469</v>
      </c>
      <c r="H25">
        <f t="shared" si="2"/>
        <v>0</v>
      </c>
      <c r="I25">
        <f t="shared" si="3"/>
        <v>220000</v>
      </c>
      <c r="J25">
        <f t="shared" si="4"/>
        <v>21420.21076290623</v>
      </c>
      <c r="K25" s="7">
        <f t="shared" si="5"/>
        <v>-4.1319067933160536E-2</v>
      </c>
      <c r="L25">
        <f t="shared" si="6"/>
        <v>-10000</v>
      </c>
      <c r="O25" s="3">
        <f>SUM(H$4:H24)+G25</f>
        <v>210909.80505470469</v>
      </c>
      <c r="P25" s="7">
        <f>O25/SUM($C$4:C25)-1</f>
        <v>-4.1319067933160536E-2</v>
      </c>
    </row>
    <row r="26" spans="1:16" x14ac:dyDescent="0.2">
      <c r="A26" s="2">
        <f>净值数据!A26</f>
        <v>41607</v>
      </c>
      <c r="B26" s="8">
        <f>净值数据!I26</f>
        <v>10.152546063740999</v>
      </c>
      <c r="C26">
        <v>10000</v>
      </c>
      <c r="D26">
        <f t="shared" si="7"/>
        <v>230000</v>
      </c>
      <c r="E26" s="3">
        <f t="shared" si="0"/>
        <v>984.97460018568097</v>
      </c>
      <c r="F26">
        <f t="shared" si="8"/>
        <v>22405.18536309191</v>
      </c>
      <c r="G26" s="3">
        <f t="shared" si="1"/>
        <v>227469.67646544622</v>
      </c>
      <c r="H26">
        <f>IF(K26&gt;$N$2,G26*$N$1,0)</f>
        <v>0</v>
      </c>
      <c r="I26">
        <f t="shared" si="3"/>
        <v>230000</v>
      </c>
      <c r="J26">
        <f t="shared" si="4"/>
        <v>22405.18536309191</v>
      </c>
      <c r="K26" s="7">
        <f t="shared" si="5"/>
        <v>-1.1001406671973024E-2</v>
      </c>
      <c r="L26">
        <f t="shared" si="6"/>
        <v>-10000</v>
      </c>
      <c r="O26" s="3">
        <f>SUM(H$4:H25)+G26</f>
        <v>227469.67646544622</v>
      </c>
      <c r="P26" s="7">
        <f>O26/SUM($C$4:C26)-1</f>
        <v>-1.1001406671973024E-2</v>
      </c>
    </row>
    <row r="27" spans="1:16" x14ac:dyDescent="0.2">
      <c r="A27" s="2">
        <f>净值数据!A27</f>
        <v>41639</v>
      </c>
      <c r="B27" s="8">
        <f>净值数据!I27</f>
        <v>11.767302019035</v>
      </c>
      <c r="C27">
        <v>10000</v>
      </c>
      <c r="D27">
        <f t="shared" si="7"/>
        <v>240000</v>
      </c>
      <c r="E27" s="3">
        <f t="shared" si="0"/>
        <v>849.81247050715785</v>
      </c>
      <c r="F27">
        <f t="shared" si="8"/>
        <v>23254.997833599067</v>
      </c>
      <c r="G27" s="3">
        <f t="shared" si="1"/>
        <v>273648.58295996487</v>
      </c>
      <c r="H27">
        <f t="shared" si="2"/>
        <v>0</v>
      </c>
      <c r="I27">
        <f t="shared" si="3"/>
        <v>240000</v>
      </c>
      <c r="J27">
        <f t="shared" si="4"/>
        <v>23254.997833599067</v>
      </c>
      <c r="K27" s="7">
        <f t="shared" si="5"/>
        <v>0.14020242899985358</v>
      </c>
      <c r="L27">
        <f t="shared" si="6"/>
        <v>-10000</v>
      </c>
      <c r="O27" s="3">
        <f>SUM(H$4:H26)+G27</f>
        <v>273648.58295996487</v>
      </c>
      <c r="P27" s="7">
        <f>O27/SUM($C$4:C27)-1</f>
        <v>0.14020242899985358</v>
      </c>
    </row>
    <row r="28" spans="1:16" x14ac:dyDescent="0.2">
      <c r="A28" s="2">
        <f>净值数据!A28</f>
        <v>41669</v>
      </c>
      <c r="B28" s="8">
        <f>净值数据!I28</f>
        <v>10.932083421469001</v>
      </c>
      <c r="C28">
        <v>10000</v>
      </c>
      <c r="D28">
        <f t="shared" si="7"/>
        <v>250000</v>
      </c>
      <c r="E28" s="3">
        <f t="shared" si="0"/>
        <v>914.73872037616127</v>
      </c>
      <c r="F28">
        <f t="shared" si="8"/>
        <v>24169.736553975228</v>
      </c>
      <c r="G28" s="3">
        <f t="shared" si="1"/>
        <v>264225.57628298586</v>
      </c>
      <c r="H28">
        <f t="shared" si="2"/>
        <v>0</v>
      </c>
      <c r="I28">
        <f t="shared" si="3"/>
        <v>250000</v>
      </c>
      <c r="J28">
        <f t="shared" si="4"/>
        <v>24169.736553975228</v>
      </c>
      <c r="K28" s="7">
        <f t="shared" si="5"/>
        <v>5.6902305131943498E-2</v>
      </c>
      <c r="L28">
        <f t="shared" si="6"/>
        <v>-10000</v>
      </c>
      <c r="O28" s="3">
        <f>SUM(H$4:H27)+G28</f>
        <v>264225.57628298586</v>
      </c>
      <c r="P28" s="7">
        <f>O28/SUM($C$4:C28)-1</f>
        <v>5.6902305131943498E-2</v>
      </c>
    </row>
    <row r="29" spans="1:16" x14ac:dyDescent="0.2">
      <c r="A29" s="2">
        <f>净值数据!A29</f>
        <v>41698</v>
      </c>
      <c r="B29" s="8">
        <f>净值数据!I29</f>
        <v>10.004062757507</v>
      </c>
      <c r="C29">
        <v>10000</v>
      </c>
      <c r="D29">
        <f t="shared" si="7"/>
        <v>260000</v>
      </c>
      <c r="E29" s="3">
        <f t="shared" si="0"/>
        <v>999.59388924225289</v>
      </c>
      <c r="F29">
        <f t="shared" si="8"/>
        <v>25169.330443217481</v>
      </c>
      <c r="G29" s="3">
        <f t="shared" si="1"/>
        <v>251795.56131837916</v>
      </c>
      <c r="H29">
        <f t="shared" si="2"/>
        <v>0</v>
      </c>
      <c r="I29">
        <f t="shared" si="3"/>
        <v>260000</v>
      </c>
      <c r="J29">
        <f t="shared" si="4"/>
        <v>25169.330443217481</v>
      </c>
      <c r="K29" s="7">
        <f t="shared" si="5"/>
        <v>-3.1555533390849377E-2</v>
      </c>
      <c r="L29">
        <f t="shared" si="6"/>
        <v>-10000</v>
      </c>
      <c r="O29" s="3">
        <f>SUM(H$4:H28)+G29</f>
        <v>251795.56131837916</v>
      </c>
      <c r="P29" s="7">
        <f>O29/SUM($C$4:C29)-1</f>
        <v>-3.1555533390849377E-2</v>
      </c>
    </row>
    <row r="30" spans="1:16" x14ac:dyDescent="0.2">
      <c r="A30" s="2">
        <f>净值数据!A30</f>
        <v>41729</v>
      </c>
      <c r="B30" s="8">
        <f>净值数据!I30</f>
        <v>9.4008493259323007</v>
      </c>
      <c r="C30">
        <v>10000</v>
      </c>
      <c r="D30">
        <f t="shared" si="7"/>
        <v>270000</v>
      </c>
      <c r="E30" s="3">
        <f t="shared" si="0"/>
        <v>1063.7336748303092</v>
      </c>
      <c r="F30">
        <f t="shared" si="8"/>
        <v>26233.064118047791</v>
      </c>
      <c r="G30" s="3">
        <f t="shared" si="1"/>
        <v>246613.08313128838</v>
      </c>
      <c r="H30">
        <f t="shared" si="2"/>
        <v>0</v>
      </c>
      <c r="I30">
        <f t="shared" si="3"/>
        <v>270000</v>
      </c>
      <c r="J30">
        <f t="shared" si="4"/>
        <v>26233.064118047791</v>
      </c>
      <c r="K30" s="7">
        <f t="shared" si="5"/>
        <v>-8.6618210624857861E-2</v>
      </c>
      <c r="L30">
        <f t="shared" si="6"/>
        <v>-10000</v>
      </c>
      <c r="O30" s="3">
        <f>SUM(H$4:H29)+G30</f>
        <v>246613.08313128838</v>
      </c>
      <c r="P30" s="7">
        <f>O30/SUM($C$4:C30)-1</f>
        <v>-8.6618210624857861E-2</v>
      </c>
    </row>
    <row r="31" spans="1:16" x14ac:dyDescent="0.2">
      <c r="A31" s="2">
        <f>净值数据!A31</f>
        <v>41759</v>
      </c>
      <c r="B31" s="8">
        <f>净值数据!I31</f>
        <v>9.6235742852830999</v>
      </c>
      <c r="C31">
        <v>10000</v>
      </c>
      <c r="D31">
        <f t="shared" si="7"/>
        <v>280000</v>
      </c>
      <c r="E31" s="3">
        <f t="shared" si="0"/>
        <v>1039.1149591158194</v>
      </c>
      <c r="F31">
        <f t="shared" si="8"/>
        <v>27272.179077163612</v>
      </c>
      <c r="G31" s="3">
        <f t="shared" si="1"/>
        <v>262455.84127062751</v>
      </c>
      <c r="H31">
        <f t="shared" si="2"/>
        <v>0</v>
      </c>
      <c r="I31">
        <f t="shared" si="3"/>
        <v>280000</v>
      </c>
      <c r="J31">
        <f t="shared" si="4"/>
        <v>27272.179077163612</v>
      </c>
      <c r="K31" s="7">
        <f t="shared" si="5"/>
        <v>-6.2657709747758861E-2</v>
      </c>
      <c r="L31">
        <f t="shared" si="6"/>
        <v>-10000</v>
      </c>
      <c r="O31" s="3">
        <f>SUM(H$4:H30)+G31</f>
        <v>262455.84127062751</v>
      </c>
      <c r="P31" s="7">
        <f>O31/SUM($C$4:C31)-1</f>
        <v>-6.2657709747758861E-2</v>
      </c>
    </row>
    <row r="32" spans="1:16" x14ac:dyDescent="0.2">
      <c r="A32" s="2">
        <f>净值数据!A32</f>
        <v>41789</v>
      </c>
      <c r="B32" s="8">
        <f>净值数据!I32</f>
        <v>9.6235742852830999</v>
      </c>
      <c r="C32">
        <v>10000</v>
      </c>
      <c r="D32">
        <f t="shared" si="7"/>
        <v>290000</v>
      </c>
      <c r="E32" s="3">
        <f t="shared" si="0"/>
        <v>1039.1149591158194</v>
      </c>
      <c r="F32">
        <f t="shared" si="8"/>
        <v>28311.294036279432</v>
      </c>
      <c r="G32" s="3">
        <f t="shared" si="1"/>
        <v>272455.84127062751</v>
      </c>
      <c r="H32">
        <f t="shared" si="2"/>
        <v>0</v>
      </c>
      <c r="I32">
        <f t="shared" si="3"/>
        <v>290000</v>
      </c>
      <c r="J32">
        <f t="shared" si="4"/>
        <v>28311.294036279432</v>
      </c>
      <c r="K32" s="7">
        <f t="shared" si="5"/>
        <v>-6.0497099066801674E-2</v>
      </c>
      <c r="L32">
        <f t="shared" si="6"/>
        <v>-10000</v>
      </c>
      <c r="O32" s="3">
        <f>SUM(H$4:H31)+G32</f>
        <v>272455.84127062751</v>
      </c>
      <c r="P32" s="7">
        <f>O32/SUM($C$4:C32)-1</f>
        <v>-6.0497099066801674E-2</v>
      </c>
    </row>
    <row r="33" spans="1:16" x14ac:dyDescent="0.2">
      <c r="A33" s="2">
        <f>净值数据!A33</f>
        <v>41820</v>
      </c>
      <c r="B33" s="8">
        <f>净值数据!I33</f>
        <v>9.3822889126531006</v>
      </c>
      <c r="C33">
        <v>10000</v>
      </c>
      <c r="D33">
        <f t="shared" si="7"/>
        <v>300000</v>
      </c>
      <c r="E33" s="3">
        <f t="shared" si="0"/>
        <v>1065.837994661819</v>
      </c>
      <c r="F33">
        <f t="shared" si="8"/>
        <v>29377.132030941251</v>
      </c>
      <c r="G33" s="3">
        <f t="shared" si="1"/>
        <v>275624.74013944634</v>
      </c>
      <c r="H33">
        <f t="shared" si="2"/>
        <v>0</v>
      </c>
      <c r="I33">
        <f t="shared" si="3"/>
        <v>300000</v>
      </c>
      <c r="J33">
        <f t="shared" si="4"/>
        <v>29377.132030941251</v>
      </c>
      <c r="K33" s="7">
        <f t="shared" si="5"/>
        <v>-8.1250866201845517E-2</v>
      </c>
      <c r="L33">
        <f t="shared" si="6"/>
        <v>-10000</v>
      </c>
      <c r="O33" s="3">
        <f>SUM(H$4:H32)+G33</f>
        <v>275624.74013944634</v>
      </c>
      <c r="P33" s="7">
        <f>O33/SUM($C$4:C33)-1</f>
        <v>-8.1250866201845517E-2</v>
      </c>
    </row>
    <row r="34" spans="1:16" x14ac:dyDescent="0.2">
      <c r="A34" s="2">
        <f>净值数据!A34</f>
        <v>41851</v>
      </c>
      <c r="B34" s="8">
        <f>净值数据!I34</f>
        <v>10.263908543416999</v>
      </c>
      <c r="C34">
        <v>10000</v>
      </c>
      <c r="D34">
        <f t="shared" si="7"/>
        <v>310000</v>
      </c>
      <c r="E34" s="3">
        <f t="shared" si="0"/>
        <v>974.28771483098774</v>
      </c>
      <c r="F34">
        <f t="shared" si="8"/>
        <v>30351.41974577224</v>
      </c>
      <c r="G34" s="3">
        <f t="shared" si="1"/>
        <v>311524.19643346709</v>
      </c>
      <c r="H34">
        <f t="shared" si="2"/>
        <v>0</v>
      </c>
      <c r="I34">
        <f t="shared" si="3"/>
        <v>310000</v>
      </c>
      <c r="J34">
        <f t="shared" si="4"/>
        <v>30351.41974577224</v>
      </c>
      <c r="K34" s="7">
        <f t="shared" si="5"/>
        <v>4.9167626886035265E-3</v>
      </c>
      <c r="L34">
        <f t="shared" si="6"/>
        <v>-10000</v>
      </c>
      <c r="O34" s="3">
        <f>SUM(H$4:H33)+G34</f>
        <v>311524.19643346709</v>
      </c>
      <c r="P34" s="7">
        <f>O34/SUM($C$4:C34)-1</f>
        <v>4.9167626886035265E-3</v>
      </c>
    </row>
    <row r="35" spans="1:16" x14ac:dyDescent="0.2">
      <c r="A35" s="2">
        <f>净值数据!A35</f>
        <v>41880</v>
      </c>
      <c r="B35" s="8">
        <f>净值数据!I35</f>
        <v>9.9576617243093999</v>
      </c>
      <c r="C35">
        <v>10000</v>
      </c>
      <c r="D35">
        <f t="shared" si="7"/>
        <v>320000</v>
      </c>
      <c r="E35" s="3">
        <f t="shared" si="0"/>
        <v>1004.2518290802388</v>
      </c>
      <c r="F35">
        <f t="shared" si="8"/>
        <v>31355.67157485248</v>
      </c>
      <c r="G35" s="3">
        <f t="shared" si="1"/>
        <v>312229.17068092478</v>
      </c>
      <c r="H35">
        <f t="shared" si="2"/>
        <v>0</v>
      </c>
      <c r="I35">
        <f t="shared" si="3"/>
        <v>320000</v>
      </c>
      <c r="J35">
        <f t="shared" si="4"/>
        <v>31355.67157485248</v>
      </c>
      <c r="K35" s="7">
        <f t="shared" si="5"/>
        <v>-2.4283841622110058E-2</v>
      </c>
      <c r="L35">
        <f t="shared" si="6"/>
        <v>-10000</v>
      </c>
      <c r="O35" s="3">
        <f>SUM(H$4:H34)+G35</f>
        <v>312229.17068092478</v>
      </c>
      <c r="P35" s="7">
        <f>O35/SUM($C$4:C35)-1</f>
        <v>-2.4283841622110058E-2</v>
      </c>
    </row>
    <row r="36" spans="1:16" x14ac:dyDescent="0.2">
      <c r="A36" s="2">
        <f>净值数据!A36</f>
        <v>41912</v>
      </c>
      <c r="B36" s="8">
        <f>净值数据!I36</f>
        <v>10.792880321875</v>
      </c>
      <c r="C36">
        <v>10000</v>
      </c>
      <c r="D36">
        <f t="shared" si="7"/>
        <v>330000</v>
      </c>
      <c r="E36" s="3">
        <f t="shared" si="0"/>
        <v>926.5367262279384</v>
      </c>
      <c r="F36">
        <f t="shared" si="8"/>
        <v>32282.20830108042</v>
      </c>
      <c r="G36" s="3">
        <f t="shared" si="1"/>
        <v>348418.01071940066</v>
      </c>
      <c r="H36">
        <f t="shared" si="2"/>
        <v>0</v>
      </c>
      <c r="I36">
        <f t="shared" si="3"/>
        <v>330000</v>
      </c>
      <c r="J36">
        <f t="shared" si="4"/>
        <v>32282.20830108042</v>
      </c>
      <c r="K36" s="7">
        <f t="shared" si="5"/>
        <v>5.5812153695153466E-2</v>
      </c>
      <c r="L36">
        <f t="shared" si="6"/>
        <v>-10000</v>
      </c>
      <c r="O36" s="3">
        <f>SUM(H$4:H35)+G36</f>
        <v>348418.01071940066</v>
      </c>
      <c r="P36" s="7">
        <f>O36/SUM($C$4:C36)-1</f>
        <v>5.5812153695153466E-2</v>
      </c>
    </row>
    <row r="37" spans="1:16" x14ac:dyDescent="0.2">
      <c r="A37" s="2">
        <f>净值数据!A37</f>
        <v>41943</v>
      </c>
      <c r="B37" s="8">
        <f>净值数据!I37</f>
        <v>11.405373960089999</v>
      </c>
      <c r="C37">
        <v>10000</v>
      </c>
      <c r="D37">
        <f t="shared" si="7"/>
        <v>340000</v>
      </c>
      <c r="E37" s="3">
        <f t="shared" si="0"/>
        <v>876.77966851348117</v>
      </c>
      <c r="F37">
        <f t="shared" si="8"/>
        <v>33158.987969593902</v>
      </c>
      <c r="G37" s="3">
        <f t="shared" si="1"/>
        <v>378190.65793134383</v>
      </c>
      <c r="H37">
        <f t="shared" si="2"/>
        <v>0</v>
      </c>
      <c r="I37">
        <f t="shared" si="3"/>
        <v>340000</v>
      </c>
      <c r="J37">
        <f t="shared" si="4"/>
        <v>33158.987969593902</v>
      </c>
      <c r="K37" s="7">
        <f t="shared" si="5"/>
        <v>0.11232546450395242</v>
      </c>
      <c r="L37">
        <f t="shared" si="6"/>
        <v>-10000</v>
      </c>
      <c r="O37" s="3">
        <f>SUM(H$4:H36)+G37</f>
        <v>378190.65793134383</v>
      </c>
      <c r="P37" s="7">
        <f>O37/SUM($C$4:C37)-1</f>
        <v>0.11232546450395242</v>
      </c>
    </row>
    <row r="38" spans="1:16" x14ac:dyDescent="0.2">
      <c r="A38" s="2">
        <f>净值数据!A38</f>
        <v>41971</v>
      </c>
      <c r="B38" s="8">
        <f>净值数据!I38</f>
        <v>17.043935247814002</v>
      </c>
      <c r="C38">
        <v>10000</v>
      </c>
      <c r="D38">
        <f t="shared" si="7"/>
        <v>350000</v>
      </c>
      <c r="E38" s="3">
        <f t="shared" si="0"/>
        <v>586.71896217644723</v>
      </c>
      <c r="F38">
        <f t="shared" si="8"/>
        <v>33745.70693177035</v>
      </c>
      <c r="G38" s="3">
        <f t="shared" si="1"/>
        <v>575159.64383680199</v>
      </c>
      <c r="H38">
        <f t="shared" si="2"/>
        <v>287579.82191840099</v>
      </c>
      <c r="I38">
        <f t="shared" si="3"/>
        <v>175000</v>
      </c>
      <c r="J38">
        <f t="shared" si="4"/>
        <v>16872.853465885175</v>
      </c>
      <c r="K38" s="7">
        <f t="shared" si="5"/>
        <v>0.64331326810514855</v>
      </c>
      <c r="L38">
        <f t="shared" si="6"/>
        <v>277579.82191840099</v>
      </c>
      <c r="O38" s="3">
        <f>SUM(H$4:H37)+G38</f>
        <v>575159.64383680199</v>
      </c>
      <c r="P38" s="7">
        <f>O38/SUM($C$4:C38)-1</f>
        <v>0.64331326810514855</v>
      </c>
    </row>
    <row r="39" spans="1:16" x14ac:dyDescent="0.2">
      <c r="A39" s="2">
        <f>净值数据!A39</f>
        <v>42004</v>
      </c>
      <c r="B39" s="8">
        <f>净值数据!I39</f>
        <v>26.561854986532001</v>
      </c>
      <c r="C39">
        <v>10000</v>
      </c>
      <c r="D39">
        <f t="shared" si="7"/>
        <v>185000</v>
      </c>
      <c r="E39" s="3">
        <f t="shared" si="0"/>
        <v>376.47973023986572</v>
      </c>
      <c r="F39">
        <f t="shared" si="8"/>
        <v>17249.333196125041</v>
      </c>
      <c r="G39" s="3">
        <f t="shared" si="1"/>
        <v>458174.28696984588</v>
      </c>
      <c r="H39">
        <f t="shared" si="2"/>
        <v>229087.14348492294</v>
      </c>
      <c r="I39">
        <f t="shared" si="3"/>
        <v>92500</v>
      </c>
      <c r="J39">
        <f t="shared" si="4"/>
        <v>8624.6665980625203</v>
      </c>
      <c r="K39" s="7">
        <f t="shared" si="5"/>
        <v>1.4766177674045724</v>
      </c>
      <c r="L39">
        <f t="shared" si="6"/>
        <v>219087.14348492294</v>
      </c>
      <c r="O39" s="3">
        <f>SUM(H$4:H38)+G39</f>
        <v>745754.10888824682</v>
      </c>
      <c r="P39" s="6">
        <f>O39/SUM($C$4:C39)-1</f>
        <v>1.0715391913562411</v>
      </c>
    </row>
    <row r="40" spans="1:16" x14ac:dyDescent="0.2">
      <c r="A40" s="2">
        <f>净值数据!A40</f>
        <v>42034</v>
      </c>
      <c r="B40" s="8">
        <f>净值数据!I40</f>
        <v>22.042487371208001</v>
      </c>
      <c r="C40">
        <v>10000</v>
      </c>
      <c r="D40">
        <f t="shared" si="7"/>
        <v>102500</v>
      </c>
      <c r="E40" s="3">
        <f t="shared" si="0"/>
        <v>453.66930834956702</v>
      </c>
      <c r="F40">
        <f t="shared" si="8"/>
        <v>9078.3359064120868</v>
      </c>
      <c r="G40" s="3">
        <f t="shared" si="1"/>
        <v>200109.10456867257</v>
      </c>
      <c r="H40">
        <f t="shared" si="2"/>
        <v>100054.55228433629</v>
      </c>
      <c r="I40">
        <f t="shared" si="3"/>
        <v>51250</v>
      </c>
      <c r="J40">
        <f t="shared" si="4"/>
        <v>4539.1679532060434</v>
      </c>
      <c r="K40" s="7">
        <f t="shared" si="5"/>
        <v>0.9522839470114397</v>
      </c>
      <c r="L40">
        <f t="shared" si="6"/>
        <v>90054.552284336285</v>
      </c>
      <c r="O40" s="3">
        <f>SUM(H$4:H39)+G40</f>
        <v>716776.06997199648</v>
      </c>
      <c r="P40" s="7">
        <f>O40/SUM($C$4:C40)-1</f>
        <v>0.93723262154593634</v>
      </c>
    </row>
    <row r="41" spans="1:16" x14ac:dyDescent="0.2">
      <c r="A41" s="2">
        <f>净值数据!A41</f>
        <v>42062</v>
      </c>
      <c r="B41" s="8">
        <f>净值数据!I41</f>
        <v>26.129649351803</v>
      </c>
      <c r="C41">
        <v>10000</v>
      </c>
      <c r="D41">
        <f t="shared" si="7"/>
        <v>61250</v>
      </c>
      <c r="E41" s="3">
        <f t="shared" si="0"/>
        <v>382.70701092703257</v>
      </c>
      <c r="F41">
        <f t="shared" si="8"/>
        <v>4921.874964133076</v>
      </c>
      <c r="G41" s="3">
        <f t="shared" si="1"/>
        <v>128606.86696621524</v>
      </c>
      <c r="H41">
        <f t="shared" si="2"/>
        <v>64303.433483107619</v>
      </c>
      <c r="I41">
        <f t="shared" si="3"/>
        <v>30625</v>
      </c>
      <c r="J41">
        <f t="shared" si="4"/>
        <v>2460.937482066538</v>
      </c>
      <c r="K41" s="7">
        <f t="shared" si="5"/>
        <v>1.0997039504688204</v>
      </c>
      <c r="L41">
        <f t="shared" si="6"/>
        <v>54303.433483107619</v>
      </c>
      <c r="O41" s="3">
        <f>SUM(H$4:H40)+G41</f>
        <v>745328.38465387537</v>
      </c>
      <c r="P41" s="7">
        <f>O41/SUM($C$4:C41)-1</f>
        <v>0.96139048593125098</v>
      </c>
    </row>
    <row r="42" spans="1:16" x14ac:dyDescent="0.2">
      <c r="A42" s="2">
        <f>净值数据!A42</f>
        <v>42094</v>
      </c>
      <c r="B42" s="8">
        <f>净值数据!I42</f>
        <v>29.906750768353</v>
      </c>
      <c r="C42">
        <v>10000</v>
      </c>
      <c r="D42">
        <f t="shared" si="7"/>
        <v>40625</v>
      </c>
      <c r="E42" s="3">
        <f t="shared" si="0"/>
        <v>334.37266647441658</v>
      </c>
      <c r="F42">
        <f t="shared" si="8"/>
        <v>2795.3101485409547</v>
      </c>
      <c r="G42" s="3">
        <f t="shared" si="1"/>
        <v>83598.643932662133</v>
      </c>
      <c r="H42">
        <f t="shared" si="2"/>
        <v>41799.321966331067</v>
      </c>
      <c r="I42">
        <f t="shared" si="3"/>
        <v>20312.5</v>
      </c>
      <c r="J42">
        <f t="shared" si="4"/>
        <v>1397.6550742704774</v>
      </c>
      <c r="K42" s="7">
        <f t="shared" si="5"/>
        <v>1.0578127737270679</v>
      </c>
      <c r="L42">
        <f t="shared" si="6"/>
        <v>31799.321966331067</v>
      </c>
      <c r="O42" s="3">
        <f>SUM(H$4:H41)+G42</f>
        <v>764623.59510342986</v>
      </c>
      <c r="P42" s="7">
        <f>O42/SUM($C$4:C42)-1</f>
        <v>0.96057332077802537</v>
      </c>
    </row>
    <row r="43" spans="1:16" x14ac:dyDescent="0.2">
      <c r="A43" s="2">
        <f>净值数据!A43</f>
        <v>42124</v>
      </c>
      <c r="B43" s="8">
        <f>净值数据!I43</f>
        <v>34.754970497057997</v>
      </c>
      <c r="C43">
        <v>10000</v>
      </c>
      <c r="D43">
        <f t="shared" si="7"/>
        <v>30312.5</v>
      </c>
      <c r="E43" s="3">
        <f t="shared" si="0"/>
        <v>287.72862865317347</v>
      </c>
      <c r="F43">
        <f t="shared" si="8"/>
        <v>1685.3837029236508</v>
      </c>
      <c r="G43" s="3">
        <f t="shared" si="1"/>
        <v>58575.460871333846</v>
      </c>
      <c r="H43">
        <f t="shared" si="2"/>
        <v>29287.730435666923</v>
      </c>
      <c r="I43">
        <f t="shared" si="3"/>
        <v>15156.25</v>
      </c>
      <c r="J43">
        <f t="shared" si="4"/>
        <v>842.69185146182542</v>
      </c>
      <c r="K43" s="7">
        <f t="shared" si="5"/>
        <v>0.93238633802338455</v>
      </c>
      <c r="L43">
        <f t="shared" si="6"/>
        <v>19287.730435666923</v>
      </c>
      <c r="O43" s="3">
        <f>SUM(H$4:H42)+G43</f>
        <v>781399.73400843272</v>
      </c>
      <c r="P43" s="7">
        <f>O43/SUM($C$4:C43)-1</f>
        <v>0.95349933502108186</v>
      </c>
    </row>
    <row r="44" spans="1:16" x14ac:dyDescent="0.2">
      <c r="A44" s="2">
        <f>净值数据!A44</f>
        <v>42153</v>
      </c>
      <c r="B44" s="8">
        <f>净值数据!I44</f>
        <v>28.714835997862998</v>
      </c>
      <c r="C44">
        <v>10000</v>
      </c>
      <c r="D44">
        <f t="shared" si="7"/>
        <v>25156.25</v>
      </c>
      <c r="E44" s="3">
        <f t="shared" si="0"/>
        <v>348.25203252925473</v>
      </c>
      <c r="F44">
        <f t="shared" si="8"/>
        <v>1190.9438839910802</v>
      </c>
      <c r="G44" s="3">
        <f t="shared" si="1"/>
        <v>34197.758311461846</v>
      </c>
      <c r="H44">
        <f t="shared" si="2"/>
        <v>0</v>
      </c>
      <c r="I44">
        <f t="shared" si="3"/>
        <v>25156.25</v>
      </c>
      <c r="J44">
        <f t="shared" si="4"/>
        <v>1190.9438839910802</v>
      </c>
      <c r="K44" s="7">
        <f t="shared" si="5"/>
        <v>0.35941399498978766</v>
      </c>
      <c r="L44">
        <f t="shared" si="6"/>
        <v>-10000</v>
      </c>
      <c r="O44" s="3">
        <f>SUM(H$4:H43)+G44</f>
        <v>786309.76188422774</v>
      </c>
      <c r="P44" s="7">
        <f>O44/SUM($C$4:C44)-1</f>
        <v>0.91782868752250679</v>
      </c>
    </row>
    <row r="45" spans="1:16" x14ac:dyDescent="0.2">
      <c r="A45" s="2">
        <f>净值数据!A45</f>
        <v>42185</v>
      </c>
      <c r="B45" s="8">
        <f>净值数据!I45</f>
        <v>25.059187351696998</v>
      </c>
      <c r="C45">
        <v>10000</v>
      </c>
      <c r="D45">
        <f t="shared" si="7"/>
        <v>35156.25</v>
      </c>
      <c r="E45" s="3">
        <f t="shared" si="0"/>
        <v>399.05523908870111</v>
      </c>
      <c r="F45">
        <f t="shared" si="8"/>
        <v>1589.9991230797814</v>
      </c>
      <c r="G45" s="3">
        <f t="shared" si="1"/>
        <v>39844.085914290175</v>
      </c>
      <c r="H45">
        <f t="shared" si="2"/>
        <v>0</v>
      </c>
      <c r="I45">
        <f t="shared" si="3"/>
        <v>35156.25</v>
      </c>
      <c r="J45">
        <f t="shared" si="4"/>
        <v>1589.9991230797814</v>
      </c>
      <c r="K45" s="7">
        <f t="shared" si="5"/>
        <v>0.13334288822869822</v>
      </c>
      <c r="L45">
        <f t="shared" si="6"/>
        <v>-10000</v>
      </c>
      <c r="O45" s="3">
        <f>SUM(H$4:H44)+G45</f>
        <v>791956.08948705602</v>
      </c>
      <c r="P45" s="7">
        <f>O45/SUM($C$4:C45)-1</f>
        <v>0.88560973687394284</v>
      </c>
    </row>
    <row r="46" spans="1:16" x14ac:dyDescent="0.2">
      <c r="A46" s="2">
        <f>净值数据!A46</f>
        <v>42216</v>
      </c>
      <c r="B46" s="8">
        <f>净值数据!I46</f>
        <v>20.248126439126001</v>
      </c>
      <c r="C46">
        <v>10000</v>
      </c>
      <c r="D46">
        <f t="shared" si="7"/>
        <v>45156.25</v>
      </c>
      <c r="E46" s="3">
        <f t="shared" si="0"/>
        <v>493.87285436329211</v>
      </c>
      <c r="F46">
        <f t="shared" si="8"/>
        <v>2083.8719774430733</v>
      </c>
      <c r="G46" s="3">
        <f t="shared" si="1"/>
        <v>42194.503282218873</v>
      </c>
      <c r="H46">
        <f t="shared" si="2"/>
        <v>0</v>
      </c>
      <c r="I46">
        <f t="shared" si="3"/>
        <v>45156.25</v>
      </c>
      <c r="J46">
        <f t="shared" si="4"/>
        <v>2083.8719774430733</v>
      </c>
      <c r="K46" s="7">
        <f t="shared" si="5"/>
        <v>-6.5588854649824224E-2</v>
      </c>
      <c r="L46">
        <f t="shared" si="6"/>
        <v>-10000</v>
      </c>
      <c r="O46" s="3">
        <f>SUM(H$4:H45)+G46</f>
        <v>794306.50685498468</v>
      </c>
      <c r="P46" s="7">
        <f>O46/SUM($C$4:C46)-1</f>
        <v>0.84722443454647589</v>
      </c>
    </row>
    <row r="47" spans="1:16" x14ac:dyDescent="0.2">
      <c r="A47" s="2">
        <f>净值数据!A47</f>
        <v>42247</v>
      </c>
      <c r="B47" s="8">
        <f>净值数据!I47</f>
        <v>15.115065386737999</v>
      </c>
      <c r="C47">
        <v>10000</v>
      </c>
      <c r="D47">
        <f t="shared" si="7"/>
        <v>55156.25</v>
      </c>
      <c r="E47" s="3">
        <f t="shared" si="0"/>
        <v>661.59158059441995</v>
      </c>
      <c r="F47">
        <f t="shared" si="8"/>
        <v>2745.4635580374934</v>
      </c>
      <c r="G47" s="3">
        <f t="shared" si="1"/>
        <v>41497.861196643069</v>
      </c>
      <c r="H47">
        <f t="shared" si="2"/>
        <v>0</v>
      </c>
      <c r="I47">
        <f t="shared" si="3"/>
        <v>55156.25</v>
      </c>
      <c r="J47">
        <f t="shared" si="4"/>
        <v>2745.4635580374934</v>
      </c>
      <c r="K47" s="7">
        <f t="shared" si="5"/>
        <v>-0.24763084516001233</v>
      </c>
      <c r="L47">
        <f t="shared" si="6"/>
        <v>-10000</v>
      </c>
      <c r="O47" s="3">
        <f>SUM(H$4:H46)+G47</f>
        <v>793609.86476940894</v>
      </c>
      <c r="P47" s="7">
        <f>O47/SUM($C$4:C47)-1</f>
        <v>0.80365878356683851</v>
      </c>
    </row>
    <row r="48" spans="1:16" x14ac:dyDescent="0.2">
      <c r="A48" s="2">
        <f>净值数据!A48</f>
        <v>42277</v>
      </c>
      <c r="B48" s="8">
        <f>净值数据!I48</f>
        <v>15.181359533170999</v>
      </c>
      <c r="C48">
        <v>10000</v>
      </c>
      <c r="D48">
        <f t="shared" si="7"/>
        <v>65156.25</v>
      </c>
      <c r="E48" s="3">
        <f t="shared" si="0"/>
        <v>658.70253439095347</v>
      </c>
      <c r="F48">
        <f t="shared" si="8"/>
        <v>3404.166092428447</v>
      </c>
      <c r="G48" s="3">
        <f t="shared" si="1"/>
        <v>51679.869359786077</v>
      </c>
      <c r="H48">
        <f t="shared" si="2"/>
        <v>0</v>
      </c>
      <c r="I48">
        <f t="shared" si="3"/>
        <v>65156.25</v>
      </c>
      <c r="J48">
        <f t="shared" si="4"/>
        <v>3404.166092428447</v>
      </c>
      <c r="K48" s="7">
        <f t="shared" si="5"/>
        <v>-0.20683174124069326</v>
      </c>
      <c r="L48">
        <f t="shared" si="6"/>
        <v>-10000</v>
      </c>
      <c r="O48" s="3">
        <f>SUM(H$4:H47)+G48</f>
        <v>803791.87293255189</v>
      </c>
      <c r="P48" s="7">
        <f>O48/SUM($C$4:C48)-1</f>
        <v>0.78620416207233745</v>
      </c>
    </row>
    <row r="49" spans="1:16" x14ac:dyDescent="0.2">
      <c r="A49" s="2">
        <f>净值数据!A49</f>
        <v>42307</v>
      </c>
      <c r="B49" s="8">
        <f>净值数据!I49</f>
        <v>18.627156198000002</v>
      </c>
      <c r="C49">
        <v>10000</v>
      </c>
      <c r="D49">
        <f t="shared" si="7"/>
        <v>75156.25</v>
      </c>
      <c r="E49" s="3">
        <f t="shared" si="0"/>
        <v>536.85060100981491</v>
      </c>
      <c r="F49">
        <f t="shared" si="8"/>
        <v>3941.0166934382619</v>
      </c>
      <c r="G49" s="3">
        <f t="shared" si="1"/>
        <v>73409.933527599991</v>
      </c>
      <c r="H49">
        <f t="shared" si="2"/>
        <v>0</v>
      </c>
      <c r="I49">
        <f t="shared" si="3"/>
        <v>75156.25</v>
      </c>
      <c r="J49">
        <f t="shared" si="4"/>
        <v>3941.0166934382619</v>
      </c>
      <c r="K49" s="7">
        <f t="shared" si="5"/>
        <v>-2.3235811690977215E-2</v>
      </c>
      <c r="L49">
        <f t="shared" si="6"/>
        <v>-10000</v>
      </c>
      <c r="O49" s="3">
        <f>SUM(H$4:H48)+G49</f>
        <v>825521.93710036587</v>
      </c>
      <c r="P49" s="7">
        <f>O49/SUM($C$4:C49)-1</f>
        <v>0.79461290673992591</v>
      </c>
    </row>
    <row r="50" spans="1:16" x14ac:dyDescent="0.2">
      <c r="A50" s="2">
        <f>净值数据!A50</f>
        <v>42338</v>
      </c>
      <c r="B50" s="8">
        <f>净值数据!I50</f>
        <v>19.748686545000002</v>
      </c>
      <c r="C50">
        <v>10000</v>
      </c>
      <c r="D50">
        <f t="shared" si="7"/>
        <v>85156.25</v>
      </c>
      <c r="E50" s="3">
        <f t="shared" si="0"/>
        <v>506.36278910061554</v>
      </c>
      <c r="F50">
        <f t="shared" si="8"/>
        <v>4447.3794825388777</v>
      </c>
      <c r="G50" s="3">
        <f t="shared" si="1"/>
        <v>87829.903347324609</v>
      </c>
      <c r="H50">
        <f t="shared" si="2"/>
        <v>0</v>
      </c>
      <c r="I50">
        <f t="shared" si="3"/>
        <v>85156.25</v>
      </c>
      <c r="J50">
        <f t="shared" si="4"/>
        <v>4447.3794825388777</v>
      </c>
      <c r="K50" s="7">
        <f t="shared" si="5"/>
        <v>3.1397030133720083E-2</v>
      </c>
      <c r="L50">
        <f t="shared" si="6"/>
        <v>-10000</v>
      </c>
      <c r="O50" s="3">
        <f>SUM(H$4:H49)+G50</f>
        <v>839941.90692009043</v>
      </c>
      <c r="P50" s="7">
        <f>O50/SUM($C$4:C50)-1</f>
        <v>0.78711044025551158</v>
      </c>
    </row>
    <row r="51" spans="1:16" x14ac:dyDescent="0.2">
      <c r="A51" s="2">
        <f>净值数据!A51</f>
        <v>42369</v>
      </c>
      <c r="B51" s="8">
        <f>净值数据!I51</f>
        <v>21.162790026</v>
      </c>
      <c r="C51">
        <v>10000</v>
      </c>
      <c r="D51">
        <f t="shared" si="7"/>
        <v>95156.25</v>
      </c>
      <c r="E51" s="3">
        <f t="shared" si="0"/>
        <v>472.52748752476805</v>
      </c>
      <c r="F51">
        <f t="shared" si="8"/>
        <v>4919.9069700636455</v>
      </c>
      <c r="G51" s="3">
        <f t="shared" si="1"/>
        <v>104118.9581549108</v>
      </c>
      <c r="H51">
        <f t="shared" si="2"/>
        <v>0</v>
      </c>
      <c r="I51">
        <f t="shared" si="3"/>
        <v>95156.25</v>
      </c>
      <c r="J51">
        <f t="shared" si="4"/>
        <v>4919.9069700636455</v>
      </c>
      <c r="K51" s="7">
        <f t="shared" si="5"/>
        <v>9.4189379624678438E-2</v>
      </c>
      <c r="L51">
        <f t="shared" si="6"/>
        <v>-10000</v>
      </c>
      <c r="O51" s="3">
        <f>SUM(H$4:H50)+G51</f>
        <v>856230.96172767668</v>
      </c>
      <c r="P51" s="7">
        <f>O51/SUM($C$4:C51)-1</f>
        <v>0.78381450359932647</v>
      </c>
    </row>
    <row r="52" spans="1:16" x14ac:dyDescent="0.2">
      <c r="A52" s="2">
        <f>净值数据!A52</f>
        <v>42398</v>
      </c>
      <c r="B52" s="8">
        <f>净值数据!I52</f>
        <v>14.6091518244</v>
      </c>
      <c r="C52">
        <v>10000</v>
      </c>
      <c r="D52">
        <f t="shared" si="7"/>
        <v>105156.25</v>
      </c>
      <c r="E52" s="3">
        <f t="shared" si="0"/>
        <v>684.50243519943035</v>
      </c>
      <c r="F52">
        <f t="shared" si="8"/>
        <v>5604.4094052630762</v>
      </c>
      <c r="G52" s="3">
        <f t="shared" si="1"/>
        <v>81875.667887583593</v>
      </c>
      <c r="H52">
        <f t="shared" si="2"/>
        <v>0</v>
      </c>
      <c r="I52">
        <f t="shared" si="3"/>
        <v>105156.25</v>
      </c>
      <c r="J52">
        <f t="shared" si="4"/>
        <v>5604.4094052630762</v>
      </c>
      <c r="K52" s="7">
        <f t="shared" si="5"/>
        <v>-0.22139037967231057</v>
      </c>
      <c r="L52">
        <f t="shared" si="6"/>
        <v>-10000</v>
      </c>
      <c r="O52" s="3">
        <f>SUM(H$4:H51)+G52</f>
        <v>833987.67146034946</v>
      </c>
      <c r="P52" s="7">
        <f>O52/SUM($C$4:C52)-1</f>
        <v>0.7020156560415296</v>
      </c>
    </row>
    <row r="53" spans="1:16" x14ac:dyDescent="0.2">
      <c r="A53" s="2">
        <f>净值数据!A53</f>
        <v>42429</v>
      </c>
      <c r="B53" s="8">
        <f>净值数据!I53</f>
        <v>13.6241556066</v>
      </c>
      <c r="C53">
        <v>10000</v>
      </c>
      <c r="D53">
        <f t="shared" si="7"/>
        <v>115156.25</v>
      </c>
      <c r="E53" s="3">
        <f t="shared" si="0"/>
        <v>733.99044232551648</v>
      </c>
      <c r="F53">
        <f t="shared" si="8"/>
        <v>6338.3998475885928</v>
      </c>
      <c r="G53" s="3">
        <f t="shared" si="1"/>
        <v>86355.345820396717</v>
      </c>
      <c r="H53">
        <f t="shared" si="2"/>
        <v>0</v>
      </c>
      <c r="I53">
        <f t="shared" si="3"/>
        <v>115156.25</v>
      </c>
      <c r="J53">
        <f t="shared" si="4"/>
        <v>6338.3998475885928</v>
      </c>
      <c r="K53" s="7">
        <f t="shared" si="5"/>
        <v>-0.25010283141039491</v>
      </c>
      <c r="L53">
        <f t="shared" si="6"/>
        <v>-10000</v>
      </c>
      <c r="O53" s="3">
        <f>SUM(H$4:H52)+G53</f>
        <v>838467.34939316253</v>
      </c>
      <c r="P53" s="7">
        <f>O53/SUM($C$4:C53)-1</f>
        <v>0.67693469878632495</v>
      </c>
    </row>
    <row r="54" spans="1:16" x14ac:dyDescent="0.2">
      <c r="A54" s="2">
        <f>净值数据!A54</f>
        <v>42460</v>
      </c>
      <c r="B54" s="8">
        <f>净值数据!I54</f>
        <v>17.4471112242</v>
      </c>
      <c r="C54">
        <v>10000</v>
      </c>
      <c r="D54">
        <f t="shared" si="7"/>
        <v>125156.25</v>
      </c>
      <c r="E54" s="3">
        <f t="shared" si="0"/>
        <v>573.16078699203274</v>
      </c>
      <c r="F54">
        <f t="shared" si="8"/>
        <v>6911.5606345806254</v>
      </c>
      <c r="G54" s="3">
        <f t="shared" si="1"/>
        <v>120586.76712433051</v>
      </c>
      <c r="H54">
        <f t="shared" si="2"/>
        <v>0</v>
      </c>
      <c r="I54">
        <f t="shared" si="3"/>
        <v>125156.25</v>
      </c>
      <c r="J54">
        <f t="shared" si="4"/>
        <v>6911.5606345806254</v>
      </c>
      <c r="K54" s="7">
        <f t="shared" si="5"/>
        <v>-3.6510225223826187E-2</v>
      </c>
      <c r="L54">
        <f t="shared" si="6"/>
        <v>-10000</v>
      </c>
      <c r="O54" s="3">
        <f>SUM(H$4:H53)+G54</f>
        <v>872698.77069709636</v>
      </c>
      <c r="P54" s="7">
        <f>O54/SUM($C$4:C54)-1</f>
        <v>0.71117406019038509</v>
      </c>
    </row>
    <row r="55" spans="1:16" x14ac:dyDescent="0.2">
      <c r="A55" s="2">
        <f>净值数据!A55</f>
        <v>42489</v>
      </c>
      <c r="B55" s="8">
        <f>净值数据!I55</f>
        <v>16.315828439400001</v>
      </c>
      <c r="C55">
        <v>10000</v>
      </c>
      <c r="D55">
        <f t="shared" si="7"/>
        <v>135156.25</v>
      </c>
      <c r="E55" s="3">
        <f t="shared" si="0"/>
        <v>612.90176206141462</v>
      </c>
      <c r="F55">
        <f t="shared" si="8"/>
        <v>7524.4623966420404</v>
      </c>
      <c r="G55" s="3">
        <f t="shared" si="1"/>
        <v>122767.83756232809</v>
      </c>
      <c r="H55">
        <f t="shared" si="2"/>
        <v>0</v>
      </c>
      <c r="I55">
        <f t="shared" si="3"/>
        <v>135156.25</v>
      </c>
      <c r="J55">
        <f t="shared" si="4"/>
        <v>7524.4623966420404</v>
      </c>
      <c r="K55" s="7">
        <f t="shared" si="5"/>
        <v>-9.1659930174682325E-2</v>
      </c>
      <c r="L55">
        <f t="shared" si="6"/>
        <v>-10000</v>
      </c>
      <c r="O55" s="3">
        <f>SUM(H$4:H54)+G55</f>
        <v>874879.84113509394</v>
      </c>
      <c r="P55" s="7">
        <f>O55/SUM($C$4:C55)-1</f>
        <v>0.68246123295210381</v>
      </c>
    </row>
    <row r="56" spans="1:16" x14ac:dyDescent="0.2">
      <c r="A56" s="2">
        <f>净值数据!A56</f>
        <v>42521</v>
      </c>
      <c r="B56" s="8">
        <f>净值数据!I56</f>
        <v>16.1597894346</v>
      </c>
      <c r="C56">
        <v>10000</v>
      </c>
      <c r="D56">
        <f t="shared" si="7"/>
        <v>145156.25</v>
      </c>
      <c r="E56" s="3">
        <f t="shared" si="0"/>
        <v>618.81994443497081</v>
      </c>
      <c r="F56">
        <f t="shared" si="8"/>
        <v>8143.2823410770116</v>
      </c>
      <c r="G56" s="3">
        <f t="shared" si="1"/>
        <v>131593.72793830105</v>
      </c>
      <c r="H56">
        <f t="shared" si="2"/>
        <v>0</v>
      </c>
      <c r="I56">
        <f t="shared" si="3"/>
        <v>145156.25</v>
      </c>
      <c r="J56">
        <f t="shared" si="4"/>
        <v>8143.2823410770116</v>
      </c>
      <c r="K56" s="7">
        <f t="shared" si="5"/>
        <v>-9.3433951770584778E-2</v>
      </c>
      <c r="L56">
        <f t="shared" si="6"/>
        <v>-10000</v>
      </c>
      <c r="O56" s="3">
        <f>SUM(H$4:H55)+G56</f>
        <v>883705.7315110669</v>
      </c>
      <c r="P56" s="7">
        <f>O56/SUM($C$4:C56)-1</f>
        <v>0.66736930473786216</v>
      </c>
    </row>
    <row r="57" spans="1:16" x14ac:dyDescent="0.2">
      <c r="A57" s="2">
        <f>净值数据!A57</f>
        <v>42551</v>
      </c>
      <c r="B57" s="8">
        <f>净值数据!I57</f>
        <v>16.34985</v>
      </c>
      <c r="C57">
        <v>10000</v>
      </c>
      <c r="D57">
        <f t="shared" si="7"/>
        <v>155156.25</v>
      </c>
      <c r="E57" s="3">
        <f t="shared" si="0"/>
        <v>611.6264063584681</v>
      </c>
      <c r="F57">
        <f t="shared" si="8"/>
        <v>8754.9087474354801</v>
      </c>
      <c r="G57" s="3">
        <f t="shared" si="1"/>
        <v>143141.444784258</v>
      </c>
      <c r="H57">
        <f t="shared" si="2"/>
        <v>0</v>
      </c>
      <c r="I57">
        <f t="shared" si="3"/>
        <v>155156.25</v>
      </c>
      <c r="J57">
        <f t="shared" si="4"/>
        <v>8754.9087474354801</v>
      </c>
      <c r="K57" s="7">
        <f t="shared" si="5"/>
        <v>-7.7436811058155919E-2</v>
      </c>
      <c r="L57">
        <f t="shared" si="6"/>
        <v>-10000</v>
      </c>
      <c r="O57" s="3">
        <f>SUM(H$4:H56)+G57</f>
        <v>895253.44835702388</v>
      </c>
      <c r="P57" s="7">
        <f>O57/SUM($C$4:C57)-1</f>
        <v>0.65787675621671093</v>
      </c>
    </row>
    <row r="58" spans="1:16" x14ac:dyDescent="0.2">
      <c r="A58" s="2">
        <f>净值数据!A58</f>
        <v>42580</v>
      </c>
      <c r="B58" s="8">
        <f>净值数据!I58</f>
        <v>16.647120000000001</v>
      </c>
      <c r="C58">
        <v>10000</v>
      </c>
      <c r="D58">
        <f t="shared" si="7"/>
        <v>165156.25</v>
      </c>
      <c r="E58" s="3">
        <f t="shared" si="0"/>
        <v>600.704506244924</v>
      </c>
      <c r="F58">
        <f t="shared" si="8"/>
        <v>9355.6132536804034</v>
      </c>
      <c r="G58" s="3">
        <f t="shared" si="1"/>
        <v>155744.01650760812</v>
      </c>
      <c r="H58">
        <f t="shared" si="2"/>
        <v>0</v>
      </c>
      <c r="I58">
        <f t="shared" si="3"/>
        <v>165156.25</v>
      </c>
      <c r="J58">
        <f t="shared" si="4"/>
        <v>9355.6132536804034</v>
      </c>
      <c r="K58" s="7">
        <f t="shared" si="5"/>
        <v>-5.6989871666327407E-2</v>
      </c>
      <c r="L58">
        <f t="shared" si="6"/>
        <v>-10000</v>
      </c>
      <c r="O58" s="3">
        <f>SUM(H$4:H57)+G58</f>
        <v>907856.02008037397</v>
      </c>
      <c r="P58" s="7">
        <f>O58/SUM($C$4:C58)-1</f>
        <v>0.6506473092370435</v>
      </c>
    </row>
    <row r="59" spans="1:16" x14ac:dyDescent="0.2">
      <c r="A59" s="2">
        <f>净值数据!A59</f>
        <v>42613</v>
      </c>
      <c r="B59" s="8">
        <f>净值数据!I59</f>
        <v>17.796564</v>
      </c>
      <c r="C59">
        <v>10000</v>
      </c>
      <c r="D59">
        <f t="shared" si="7"/>
        <v>175156.25</v>
      </c>
      <c r="E59" s="3">
        <f t="shared" si="0"/>
        <v>561.90621965004027</v>
      </c>
      <c r="F59">
        <f t="shared" si="8"/>
        <v>9917.5194733304434</v>
      </c>
      <c r="G59" s="3">
        <f t="shared" si="1"/>
        <v>176497.77002837154</v>
      </c>
      <c r="H59">
        <f t="shared" si="2"/>
        <v>0</v>
      </c>
      <c r="I59">
        <f t="shared" si="3"/>
        <v>175156.25</v>
      </c>
      <c r="J59">
        <f t="shared" si="4"/>
        <v>9917.5194733304434</v>
      </c>
      <c r="K59" s="7">
        <f t="shared" si="5"/>
        <v>7.6589903493111677E-3</v>
      </c>
      <c r="L59">
        <f t="shared" si="6"/>
        <v>-10000</v>
      </c>
      <c r="O59" s="3">
        <f>SUM(H$4:H58)+G59</f>
        <v>928609.77360113733</v>
      </c>
      <c r="P59" s="7">
        <f>O59/SUM($C$4:C59)-1</f>
        <v>0.65823173857345951</v>
      </c>
    </row>
    <row r="60" spans="1:16" x14ac:dyDescent="0.2">
      <c r="A60" s="2">
        <f>净值数据!A60</f>
        <v>42643</v>
      </c>
      <c r="B60" s="8">
        <f>净值数据!I60</f>
        <v>17.190000000000001</v>
      </c>
      <c r="C60">
        <v>10000</v>
      </c>
      <c r="D60">
        <f t="shared" si="7"/>
        <v>185156.25</v>
      </c>
      <c r="E60" s="3">
        <f t="shared" si="0"/>
        <v>581.73356602675972</v>
      </c>
      <c r="F60">
        <f t="shared" si="8"/>
        <v>10499.253039357203</v>
      </c>
      <c r="G60" s="3">
        <f t="shared" si="1"/>
        <v>180482.15974655034</v>
      </c>
      <c r="H60">
        <f t="shared" si="2"/>
        <v>0</v>
      </c>
      <c r="I60">
        <f t="shared" si="3"/>
        <v>185156.25</v>
      </c>
      <c r="J60">
        <f t="shared" si="4"/>
        <v>10499.253039357203</v>
      </c>
      <c r="K60" s="7">
        <f t="shared" si="5"/>
        <v>-2.5244031748588913E-2</v>
      </c>
      <c r="L60">
        <f t="shared" si="6"/>
        <v>-10000</v>
      </c>
      <c r="O60" s="3">
        <f>SUM(H$4:H59)+G60</f>
        <v>932594.16331931623</v>
      </c>
      <c r="P60" s="7">
        <f>O60/SUM($C$4:C60)-1</f>
        <v>0.63613011108651962</v>
      </c>
    </row>
    <row r="61" spans="1:16" x14ac:dyDescent="0.2">
      <c r="A61" s="2">
        <f>净值数据!A61</f>
        <v>42674</v>
      </c>
      <c r="B61" s="8">
        <f>净值数据!I61</f>
        <v>17.95</v>
      </c>
      <c r="C61">
        <v>10000</v>
      </c>
      <c r="D61">
        <f t="shared" si="7"/>
        <v>195156.25</v>
      </c>
      <c r="E61" s="3">
        <f t="shared" si="0"/>
        <v>557.10306406685243</v>
      </c>
      <c r="F61">
        <f t="shared" si="8"/>
        <v>11056.356103424056</v>
      </c>
      <c r="G61" s="3">
        <f t="shared" si="1"/>
        <v>198461.59205646178</v>
      </c>
      <c r="H61">
        <f t="shared" si="2"/>
        <v>0</v>
      </c>
      <c r="I61">
        <f t="shared" si="3"/>
        <v>195156.25</v>
      </c>
      <c r="J61">
        <f t="shared" si="4"/>
        <v>11056.356103424056</v>
      </c>
      <c r="K61" s="7">
        <f t="shared" si="5"/>
        <v>1.693690084976418E-2</v>
      </c>
      <c r="L61">
        <f t="shared" si="6"/>
        <v>-10000</v>
      </c>
      <c r="O61" s="3">
        <f>SUM(H$4:H60)+G61</f>
        <v>950573.59562922758</v>
      </c>
      <c r="P61" s="7">
        <f>O61/SUM($C$4:C61)-1</f>
        <v>0.63891999246418552</v>
      </c>
    </row>
    <row r="62" spans="1:16" x14ac:dyDescent="0.2">
      <c r="A62" s="2">
        <f>净值数据!A62</f>
        <v>42704</v>
      </c>
      <c r="B62" s="8">
        <f>净值数据!I62</f>
        <v>19.079999999999998</v>
      </c>
      <c r="C62">
        <v>10000</v>
      </c>
      <c r="D62">
        <f t="shared" si="7"/>
        <v>205156.25</v>
      </c>
      <c r="E62" s="3">
        <f t="shared" si="0"/>
        <v>524.10901467505244</v>
      </c>
      <c r="F62">
        <f t="shared" si="8"/>
        <v>11580.465118099108</v>
      </c>
      <c r="G62" s="3">
        <f t="shared" si="1"/>
        <v>220955.27445333096</v>
      </c>
      <c r="H62">
        <f t="shared" si="2"/>
        <v>0</v>
      </c>
      <c r="I62">
        <f t="shared" si="3"/>
        <v>205156.25</v>
      </c>
      <c r="J62">
        <f t="shared" si="4"/>
        <v>11580.465118099108</v>
      </c>
      <c r="K62" s="7">
        <f t="shared" si="5"/>
        <v>7.7009715537942336E-2</v>
      </c>
      <c r="L62">
        <f t="shared" si="6"/>
        <v>-10000</v>
      </c>
      <c r="O62" s="3">
        <f>SUM(H$4:H61)+G62</f>
        <v>973067.27802609676</v>
      </c>
      <c r="P62" s="7">
        <f>O62/SUM($C$4:C62)-1</f>
        <v>0.64926657292558776</v>
      </c>
    </row>
    <row r="63" spans="1:16" x14ac:dyDescent="0.2">
      <c r="A63" s="2">
        <f>净值数据!A63</f>
        <v>42734</v>
      </c>
      <c r="B63" s="8">
        <f>净值数据!I63</f>
        <v>16.329999999999998</v>
      </c>
      <c r="C63">
        <v>10000</v>
      </c>
      <c r="D63">
        <f t="shared" si="7"/>
        <v>215156.25</v>
      </c>
      <c r="E63" s="3">
        <f t="shared" si="0"/>
        <v>612.36987140232702</v>
      </c>
      <c r="F63">
        <f t="shared" si="8"/>
        <v>12192.834989501434</v>
      </c>
      <c r="G63" s="3">
        <f t="shared" si="1"/>
        <v>199108.99537855841</v>
      </c>
      <c r="H63">
        <f t="shared" si="2"/>
        <v>0</v>
      </c>
      <c r="I63">
        <f t="shared" si="3"/>
        <v>215156.25</v>
      </c>
      <c r="J63">
        <f t="shared" si="4"/>
        <v>12192.834989501434</v>
      </c>
      <c r="K63" s="7">
        <f t="shared" si="5"/>
        <v>-7.4584189961674818E-2</v>
      </c>
      <c r="L63">
        <f>H63-C63+G63</f>
        <v>189108.99537855841</v>
      </c>
      <c r="O63" s="3">
        <f>SUM(H$4:H62)+G63</f>
        <v>951220.99895132426</v>
      </c>
      <c r="P63" s="7">
        <f>O63/SUM($C$4:C63)-1</f>
        <v>0.58536833158554047</v>
      </c>
    </row>
    <row r="64" spans="1:16" x14ac:dyDescent="0.2">
      <c r="H64">
        <f>SUM(H4:H63)</f>
        <v>752112.00357276585</v>
      </c>
      <c r="I64" s="3">
        <f>G63+H64</f>
        <v>951220.99895132426</v>
      </c>
      <c r="M64" t="s">
        <v>65</v>
      </c>
      <c r="N64">
        <f>XIRR(L4:L63,A4:A63,0.1)</f>
        <v>0.47877147793769836</v>
      </c>
    </row>
  </sheetData>
  <phoneticPr fontId="2" type="noConversion"/>
  <conditionalFormatting sqref="K1:K64">
    <cfRule type="cellIs" dxfId="33" priority="3" operator="greaterThan">
      <formula>0.5</formula>
    </cfRule>
  </conditionalFormatting>
  <conditionalFormatting sqref="P3">
    <cfRule type="cellIs" dxfId="32" priority="2" operator="greaterThan">
      <formula>0.5</formula>
    </cfRule>
  </conditionalFormatting>
  <conditionalFormatting sqref="P4:P63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{B940C5D7-11E0-498A-9089-A022610FD4CE}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940C5D7-11E0-498A-9089-A022610FD4C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P4:P63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4"/>
  <sheetViews>
    <sheetView workbookViewId="0">
      <selection activeCell="B4" sqref="B4:B63"/>
    </sheetView>
  </sheetViews>
  <sheetFormatPr defaultRowHeight="14.25" x14ac:dyDescent="0.2"/>
  <cols>
    <col min="1" max="2" width="11.625" style="3" customWidth="1"/>
    <col min="4" max="6" width="13" customWidth="1"/>
    <col min="7" max="7" width="12.75" customWidth="1"/>
    <col min="8" max="11" width="13" customWidth="1"/>
    <col min="15" max="15" width="17.75" customWidth="1"/>
    <col min="16" max="16" width="13" customWidth="1"/>
  </cols>
  <sheetData>
    <row r="1" spans="1:16" x14ac:dyDescent="0.2">
      <c r="M1" t="s">
        <v>66</v>
      </c>
      <c r="N1">
        <v>0.5</v>
      </c>
    </row>
    <row r="2" spans="1:16" x14ac:dyDescent="0.2">
      <c r="M2" t="s">
        <v>67</v>
      </c>
      <c r="N2">
        <v>0.4</v>
      </c>
    </row>
    <row r="3" spans="1:16" x14ac:dyDescent="0.2">
      <c r="A3" s="3" t="str">
        <f>净值数据!A3</f>
        <v>日期</v>
      </c>
      <c r="B3" s="3" t="s">
        <v>6</v>
      </c>
      <c r="C3" s="5" t="s">
        <v>5</v>
      </c>
      <c r="D3" s="5" t="s">
        <v>0</v>
      </c>
      <c r="E3" s="5" t="s">
        <v>1</v>
      </c>
      <c r="F3" s="5" t="s">
        <v>2</v>
      </c>
      <c r="G3" s="5" t="s">
        <v>3</v>
      </c>
      <c r="H3" t="s">
        <v>61</v>
      </c>
      <c r="I3" s="5" t="s">
        <v>62</v>
      </c>
      <c r="J3" s="5" t="s">
        <v>63</v>
      </c>
      <c r="K3" s="6" t="s">
        <v>4</v>
      </c>
      <c r="L3" s="5" t="s">
        <v>64</v>
      </c>
      <c r="O3" s="5" t="s">
        <v>68</v>
      </c>
      <c r="P3" s="6" t="s">
        <v>4</v>
      </c>
    </row>
    <row r="4" spans="1:16" x14ac:dyDescent="0.2">
      <c r="A4" s="2">
        <f>净值数据!A4</f>
        <v>40939</v>
      </c>
      <c r="B4" s="8">
        <f>净值数据!X4</f>
        <v>4.9898434777015996</v>
      </c>
      <c r="C4">
        <v>10000</v>
      </c>
      <c r="D4">
        <f>C4</f>
        <v>10000</v>
      </c>
      <c r="E4" s="3">
        <f>C4/B4</f>
        <v>2004.0708781122244</v>
      </c>
      <c r="F4">
        <f>E4</f>
        <v>2004.0708781122244</v>
      </c>
      <c r="G4" s="3">
        <f>F4*B4</f>
        <v>10000</v>
      </c>
      <c r="H4">
        <f>IF(K4&gt;$N$2,G4*$N$1,0)</f>
        <v>0</v>
      </c>
      <c r="I4">
        <f>IF(K4&gt;$N$2,D4*(1-$N$1),D4)</f>
        <v>10000</v>
      </c>
      <c r="J4">
        <f>IF(K4&gt;$N$2,F4*(1-$N$1),F4)</f>
        <v>2004.0708781122244</v>
      </c>
      <c r="K4" s="7">
        <f>G4/D4-1</f>
        <v>0</v>
      </c>
      <c r="L4">
        <f>H4-C4</f>
        <v>-10000</v>
      </c>
      <c r="O4" s="3">
        <f>G4</f>
        <v>10000</v>
      </c>
      <c r="P4" s="7">
        <f>O4/SUM($C$4:C4)-1</f>
        <v>0</v>
      </c>
    </row>
    <row r="5" spans="1:16" x14ac:dyDescent="0.2">
      <c r="A5" s="2">
        <f>净值数据!A5</f>
        <v>40968</v>
      </c>
      <c r="B5" s="8">
        <f>净值数据!X5</f>
        <v>5.4141996678873996</v>
      </c>
      <c r="C5">
        <v>10000</v>
      </c>
      <c r="D5">
        <f>C5+I4</f>
        <v>20000</v>
      </c>
      <c r="E5" s="3">
        <f t="shared" ref="E5:E63" si="0">C5/B5</f>
        <v>1846.9950525304439</v>
      </c>
      <c r="F5">
        <f>E5+J4</f>
        <v>3851.0659306426683</v>
      </c>
      <c r="G5" s="3">
        <f t="shared" ref="G5:G63" si="1">F5*B5</f>
        <v>20850.439882698014</v>
      </c>
      <c r="H5">
        <f t="shared" ref="H5:H63" si="2">IF(K5&gt;$N$2,G5*$N$1,0)</f>
        <v>0</v>
      </c>
      <c r="I5">
        <f t="shared" ref="I5:I63" si="3">IF(K5&gt;$N$2,D5*(1-$N$1),D5)</f>
        <v>20000</v>
      </c>
      <c r="J5">
        <f t="shared" ref="J5:J63" si="4">IF(K5&gt;$N$2,F5*(1-$N$1),F5)</f>
        <v>3851.0659306426683</v>
      </c>
      <c r="K5" s="7">
        <f t="shared" ref="K5:K63" si="5">G5/D5-1</f>
        <v>4.2521994134900654E-2</v>
      </c>
      <c r="L5">
        <f t="shared" ref="L5:L62" si="6">H5-C5</f>
        <v>-10000</v>
      </c>
      <c r="O5" s="3">
        <f>SUM(H$4:H4)+G5</f>
        <v>20850.439882698014</v>
      </c>
      <c r="P5" s="7">
        <f>O5/SUM($C$4:C5)-1</f>
        <v>4.2521994134900654E-2</v>
      </c>
    </row>
    <row r="6" spans="1:16" x14ac:dyDescent="0.2">
      <c r="A6" s="2">
        <f>净值数据!A6</f>
        <v>40998</v>
      </c>
      <c r="B6" s="8">
        <f>净值数据!X6</f>
        <v>5.3605454369443999</v>
      </c>
      <c r="C6">
        <v>10000</v>
      </c>
      <c r="D6">
        <f t="shared" ref="D6:D63" si="7">C6+I5</f>
        <v>30000</v>
      </c>
      <c r="E6" s="3">
        <f t="shared" si="0"/>
        <v>1865.4818091981638</v>
      </c>
      <c r="F6">
        <f t="shared" ref="F6:F63" si="8">E6+J5</f>
        <v>5716.547739840832</v>
      </c>
      <c r="G6" s="3">
        <f t="shared" si="1"/>
        <v>30643.813901878595</v>
      </c>
      <c r="H6">
        <f t="shared" si="2"/>
        <v>0</v>
      </c>
      <c r="I6">
        <f t="shared" si="3"/>
        <v>30000</v>
      </c>
      <c r="J6">
        <f t="shared" si="4"/>
        <v>5716.547739840832</v>
      </c>
      <c r="K6" s="7">
        <f t="shared" si="5"/>
        <v>2.14604633959532E-2</v>
      </c>
      <c r="L6">
        <f t="shared" si="6"/>
        <v>-10000</v>
      </c>
      <c r="O6" s="3">
        <f>SUM(H$4:H5)+G6</f>
        <v>30643.813901878595</v>
      </c>
      <c r="P6" s="7">
        <f>O6/SUM($C$4:C6)-1</f>
        <v>2.14604633959532E-2</v>
      </c>
    </row>
    <row r="7" spans="1:16" x14ac:dyDescent="0.2">
      <c r="A7" s="2">
        <f>净值数据!A7</f>
        <v>41026</v>
      </c>
      <c r="B7" s="8">
        <f>净值数据!X7</f>
        <v>6.6726352663694</v>
      </c>
      <c r="C7">
        <v>10000</v>
      </c>
      <c r="D7">
        <f t="shared" si="7"/>
        <v>40000</v>
      </c>
      <c r="E7" s="3">
        <f t="shared" si="0"/>
        <v>1498.6582663075826</v>
      </c>
      <c r="F7">
        <f t="shared" si="8"/>
        <v>7215.2060061484144</v>
      </c>
      <c r="G7" s="3">
        <f t="shared" si="1"/>
        <v>48144.438050746219</v>
      </c>
      <c r="H7">
        <f t="shared" si="2"/>
        <v>0</v>
      </c>
      <c r="I7">
        <f t="shared" si="3"/>
        <v>40000</v>
      </c>
      <c r="J7">
        <f t="shared" si="4"/>
        <v>7215.2060061484144</v>
      </c>
      <c r="K7" s="7">
        <f t="shared" si="5"/>
        <v>0.20361095126865547</v>
      </c>
      <c r="L7">
        <f t="shared" si="6"/>
        <v>-10000</v>
      </c>
      <c r="O7" s="3">
        <f>SUM(H$4:H6)+G7</f>
        <v>48144.438050746219</v>
      </c>
      <c r="P7" s="7">
        <f>O7/SUM($C$4:C7)-1</f>
        <v>0.20361095126865547</v>
      </c>
    </row>
    <row r="8" spans="1:16" x14ac:dyDescent="0.2">
      <c r="A8" s="2">
        <f>净值数据!A8</f>
        <v>41060</v>
      </c>
      <c r="B8" s="8">
        <f>净值数据!X8</f>
        <v>7.5115923320239997</v>
      </c>
      <c r="C8">
        <v>10000</v>
      </c>
      <c r="D8">
        <f t="shared" si="7"/>
        <v>50000</v>
      </c>
      <c r="E8" s="3">
        <f t="shared" si="0"/>
        <v>1331.2756547459624</v>
      </c>
      <c r="F8">
        <f t="shared" si="8"/>
        <v>8546.4816608943765</v>
      </c>
      <c r="G8" s="3">
        <f t="shared" si="1"/>
        <v>64197.686109757939</v>
      </c>
      <c r="H8">
        <f t="shared" si="2"/>
        <v>0</v>
      </c>
      <c r="I8">
        <f t="shared" si="3"/>
        <v>50000</v>
      </c>
      <c r="J8">
        <f t="shared" si="4"/>
        <v>8546.4816608943765</v>
      </c>
      <c r="K8" s="7">
        <f t="shared" si="5"/>
        <v>0.28395372219515869</v>
      </c>
      <c r="L8">
        <f t="shared" si="6"/>
        <v>-10000</v>
      </c>
      <c r="O8" s="3">
        <f>SUM(H$4:H7)+G8</f>
        <v>64197.686109757939</v>
      </c>
      <c r="P8" s="7">
        <f>O8/SUM($C$4:C8)-1</f>
        <v>0.28395372219515869</v>
      </c>
    </row>
    <row r="9" spans="1:16" x14ac:dyDescent="0.2">
      <c r="A9" s="2">
        <f>净值数据!A9</f>
        <v>41089</v>
      </c>
      <c r="B9" s="8">
        <f>净值数据!X9</f>
        <v>7.0698518723003998</v>
      </c>
      <c r="C9">
        <v>10000</v>
      </c>
      <c r="D9">
        <f t="shared" si="7"/>
        <v>60000</v>
      </c>
      <c r="E9" s="3">
        <f t="shared" si="0"/>
        <v>1414.4567921118528</v>
      </c>
      <c r="F9">
        <f t="shared" si="8"/>
        <v>9960.9384530062289</v>
      </c>
      <c r="G9" s="3">
        <f t="shared" si="1"/>
        <v>70422.359371855142</v>
      </c>
      <c r="H9">
        <f t="shared" si="2"/>
        <v>0</v>
      </c>
      <c r="I9">
        <f t="shared" si="3"/>
        <v>60000</v>
      </c>
      <c r="J9">
        <f t="shared" si="4"/>
        <v>9960.9384530062289</v>
      </c>
      <c r="K9" s="7">
        <f t="shared" si="5"/>
        <v>0.17370598953091898</v>
      </c>
      <c r="L9">
        <f t="shared" si="6"/>
        <v>-10000</v>
      </c>
      <c r="O9" s="3">
        <f>SUM(H$4:H8)+G9</f>
        <v>70422.359371855142</v>
      </c>
      <c r="P9" s="7">
        <f>O9/SUM($C$4:C9)-1</f>
        <v>0.17370598953091898</v>
      </c>
    </row>
    <row r="10" spans="1:16" x14ac:dyDescent="0.2">
      <c r="A10" s="2">
        <f>净值数据!A10</f>
        <v>41121</v>
      </c>
      <c r="B10" s="8">
        <f>净值数据!X10</f>
        <v>5.6598119227866999</v>
      </c>
      <c r="C10">
        <v>10000</v>
      </c>
      <c r="D10">
        <f t="shared" si="7"/>
        <v>70000</v>
      </c>
      <c r="E10" s="3">
        <f t="shared" si="0"/>
        <v>1766.8431630633299</v>
      </c>
      <c r="F10">
        <f t="shared" si="8"/>
        <v>11727.781616069558</v>
      </c>
      <c r="G10" s="3">
        <f t="shared" si="1"/>
        <v>66377.038218469155</v>
      </c>
      <c r="H10">
        <f t="shared" si="2"/>
        <v>0</v>
      </c>
      <c r="I10">
        <f t="shared" si="3"/>
        <v>70000</v>
      </c>
      <c r="J10">
        <f t="shared" si="4"/>
        <v>11727.781616069558</v>
      </c>
      <c r="K10" s="7">
        <f t="shared" si="5"/>
        <v>-5.1756596879012018E-2</v>
      </c>
      <c r="L10">
        <f t="shared" si="6"/>
        <v>-10000</v>
      </c>
      <c r="O10" s="3">
        <f>SUM(H$4:H9)+G10</f>
        <v>66377.038218469155</v>
      </c>
      <c r="P10" s="7">
        <f>O10/SUM($C$4:C10)-1</f>
        <v>-5.1756596879012018E-2</v>
      </c>
    </row>
    <row r="11" spans="1:16" x14ac:dyDescent="0.2">
      <c r="A11" s="2">
        <f>净值数据!A11</f>
        <v>41152</v>
      </c>
      <c r="B11" s="8">
        <f>净值数据!X11</f>
        <v>5.7728116399951004</v>
      </c>
      <c r="C11">
        <v>10000</v>
      </c>
      <c r="D11">
        <f t="shared" si="7"/>
        <v>80000</v>
      </c>
      <c r="E11" s="3">
        <f t="shared" si="0"/>
        <v>1732.2581479565627</v>
      </c>
      <c r="F11">
        <f t="shared" si="8"/>
        <v>13460.039764026122</v>
      </c>
      <c r="G11" s="3">
        <f t="shared" si="1"/>
        <v>77702.274224566892</v>
      </c>
      <c r="H11">
        <f t="shared" si="2"/>
        <v>0</v>
      </c>
      <c r="I11">
        <f t="shared" si="3"/>
        <v>80000</v>
      </c>
      <c r="J11">
        <f t="shared" si="4"/>
        <v>13460.039764026122</v>
      </c>
      <c r="K11" s="7">
        <f t="shared" si="5"/>
        <v>-2.8721572192913825E-2</v>
      </c>
      <c r="L11">
        <f t="shared" si="6"/>
        <v>-10000</v>
      </c>
      <c r="O11" s="3">
        <f>SUM(H$4:H10)+G11</f>
        <v>77702.274224566892</v>
      </c>
      <c r="P11" s="7">
        <f>O11/SUM($C$4:C11)-1</f>
        <v>-2.8721572192913825E-2</v>
      </c>
    </row>
    <row r="12" spans="1:16" x14ac:dyDescent="0.2">
      <c r="A12" s="2">
        <f>净值数据!A12</f>
        <v>41180</v>
      </c>
      <c r="B12" s="8">
        <f>净值数据!X12</f>
        <v>7.6004592400615998</v>
      </c>
      <c r="C12">
        <v>10000</v>
      </c>
      <c r="D12">
        <f t="shared" si="7"/>
        <v>90000</v>
      </c>
      <c r="E12" s="3">
        <f t="shared" si="0"/>
        <v>1315.7099701674017</v>
      </c>
      <c r="F12">
        <f t="shared" si="8"/>
        <v>14775.749734193523</v>
      </c>
      <c r="G12" s="3">
        <f t="shared" si="1"/>
        <v>112302.48359608889</v>
      </c>
      <c r="H12">
        <f t="shared" si="2"/>
        <v>0</v>
      </c>
      <c r="I12">
        <f t="shared" si="3"/>
        <v>90000</v>
      </c>
      <c r="J12">
        <f t="shared" si="4"/>
        <v>14775.749734193523</v>
      </c>
      <c r="K12" s="7">
        <f t="shared" si="5"/>
        <v>0.24780537328987662</v>
      </c>
      <c r="L12">
        <f t="shared" si="6"/>
        <v>-10000</v>
      </c>
      <c r="O12" s="3">
        <f>SUM(H$4:H11)+G12</f>
        <v>112302.48359608889</v>
      </c>
      <c r="P12" s="7">
        <f>O12/SUM($C$4:C12)-1</f>
        <v>0.24780537328987662</v>
      </c>
    </row>
    <row r="13" spans="1:16" x14ac:dyDescent="0.2">
      <c r="A13" s="2">
        <f>净值数据!A13</f>
        <v>41213</v>
      </c>
      <c r="B13" s="8">
        <f>净值数据!X13</f>
        <v>7.0698518723003998</v>
      </c>
      <c r="C13">
        <v>10000</v>
      </c>
      <c r="D13">
        <f t="shared" si="7"/>
        <v>100000</v>
      </c>
      <c r="E13" s="3">
        <f t="shared" si="0"/>
        <v>1414.4567921118528</v>
      </c>
      <c r="F13">
        <f t="shared" si="8"/>
        <v>16190.206526305376</v>
      </c>
      <c r="G13" s="3">
        <f t="shared" si="1"/>
        <v>114462.36192293021</v>
      </c>
      <c r="H13">
        <f t="shared" si="2"/>
        <v>0</v>
      </c>
      <c r="I13">
        <f t="shared" si="3"/>
        <v>100000</v>
      </c>
      <c r="J13">
        <f t="shared" si="4"/>
        <v>16190.206526305376</v>
      </c>
      <c r="K13" s="7">
        <f t="shared" si="5"/>
        <v>0.14462361922930222</v>
      </c>
      <c r="L13">
        <f t="shared" si="6"/>
        <v>-10000</v>
      </c>
      <c r="O13" s="3">
        <f>SUM(H$4:H12)+G13</f>
        <v>114462.36192293021</v>
      </c>
      <c r="P13" s="7">
        <f>O13/SUM($C$4:C13)-1</f>
        <v>0.14462361922930222</v>
      </c>
    </row>
    <row r="14" spans="1:16" x14ac:dyDescent="0.2">
      <c r="A14" s="2">
        <f>净值数据!A14</f>
        <v>41243</v>
      </c>
      <c r="B14" s="8">
        <f>净值数据!X14</f>
        <v>6.2346365711946996</v>
      </c>
      <c r="C14">
        <v>10000</v>
      </c>
      <c r="D14">
        <f t="shared" si="7"/>
        <v>110000</v>
      </c>
      <c r="E14" s="3">
        <f t="shared" si="0"/>
        <v>1603.9427295894122</v>
      </c>
      <c r="F14">
        <f t="shared" si="8"/>
        <v>17794.149255894787</v>
      </c>
      <c r="G14" s="3">
        <f t="shared" si="1"/>
        <v>110940.05370409859</v>
      </c>
      <c r="H14">
        <f t="shared" si="2"/>
        <v>0</v>
      </c>
      <c r="I14">
        <f t="shared" si="3"/>
        <v>110000</v>
      </c>
      <c r="J14">
        <f t="shared" si="4"/>
        <v>17794.149255894787</v>
      </c>
      <c r="K14" s="7">
        <f t="shared" si="5"/>
        <v>8.545942764532688E-3</v>
      </c>
      <c r="L14">
        <f t="shared" si="6"/>
        <v>-10000</v>
      </c>
      <c r="O14" s="3">
        <f>SUM(H$4:H13)+G14</f>
        <v>110940.05370409859</v>
      </c>
      <c r="P14" s="7">
        <f>O14/SUM($C$4:C14)-1</f>
        <v>8.545942764532688E-3</v>
      </c>
    </row>
    <row r="15" spans="1:16" x14ac:dyDescent="0.2">
      <c r="A15" s="2">
        <f>净值数据!A15</f>
        <v>41274</v>
      </c>
      <c r="B15" s="8">
        <f>净值数据!X15</f>
        <v>8.7648476304265994</v>
      </c>
      <c r="C15">
        <v>10000</v>
      </c>
      <c r="D15">
        <f t="shared" si="7"/>
        <v>120000</v>
      </c>
      <c r="E15" s="3">
        <f t="shared" si="0"/>
        <v>1140.9211456552478</v>
      </c>
      <c r="F15">
        <f t="shared" si="8"/>
        <v>18935.070401550034</v>
      </c>
      <c r="G15" s="3">
        <f t="shared" si="1"/>
        <v>165963.00694098664</v>
      </c>
      <c r="H15">
        <f t="shared" si="2"/>
        <v>0</v>
      </c>
      <c r="I15">
        <f t="shared" si="3"/>
        <v>120000</v>
      </c>
      <c r="J15">
        <f t="shared" si="4"/>
        <v>18935.070401550034</v>
      </c>
      <c r="K15" s="7">
        <f t="shared" si="5"/>
        <v>0.38302505784155527</v>
      </c>
      <c r="L15">
        <f t="shared" si="6"/>
        <v>-10000</v>
      </c>
      <c r="O15" s="3">
        <f>SUM(H$4:H14)+G15</f>
        <v>165963.00694098664</v>
      </c>
      <c r="P15" s="7">
        <f>O15/SUM($C$4:C15)-1</f>
        <v>0.38302505784155527</v>
      </c>
    </row>
    <row r="16" spans="1:16" x14ac:dyDescent="0.2">
      <c r="A16" s="2">
        <f>净值数据!A16</f>
        <v>41305</v>
      </c>
      <c r="B16" s="8">
        <f>净值数据!X16</f>
        <v>9.0350643454902002</v>
      </c>
      <c r="C16">
        <v>10000</v>
      </c>
      <c r="D16">
        <f t="shared" si="7"/>
        <v>130000</v>
      </c>
      <c r="E16" s="3">
        <f t="shared" si="0"/>
        <v>1106.7989797982393</v>
      </c>
      <c r="F16">
        <f t="shared" si="8"/>
        <v>20041.869381348275</v>
      </c>
      <c r="G16" s="3">
        <f t="shared" si="1"/>
        <v>181079.57946439154</v>
      </c>
      <c r="H16">
        <f t="shared" si="2"/>
        <v>0</v>
      </c>
      <c r="I16">
        <f t="shared" si="3"/>
        <v>130000</v>
      </c>
      <c r="J16">
        <f t="shared" si="4"/>
        <v>20041.869381348275</v>
      </c>
      <c r="K16" s="7">
        <f t="shared" si="5"/>
        <v>0.39291984203378116</v>
      </c>
      <c r="L16">
        <f t="shared" si="6"/>
        <v>-10000</v>
      </c>
      <c r="O16" s="3">
        <f>SUM(H$4:H15)+G16</f>
        <v>181079.57946439154</v>
      </c>
      <c r="P16" s="7">
        <f>O16/SUM($C$4:C16)-1</f>
        <v>0.39291984203378116</v>
      </c>
    </row>
    <row r="17" spans="1:16" x14ac:dyDescent="0.2">
      <c r="A17" s="2">
        <f>净值数据!A17</f>
        <v>41333</v>
      </c>
      <c r="B17" s="8">
        <f>净值数据!X17</f>
        <v>8.8090649110733992</v>
      </c>
      <c r="C17">
        <v>10000</v>
      </c>
      <c r="D17">
        <f t="shared" si="7"/>
        <v>140000</v>
      </c>
      <c r="E17" s="3">
        <f t="shared" si="0"/>
        <v>1135.1942687389601</v>
      </c>
      <c r="F17">
        <f t="shared" si="8"/>
        <v>21177.063650087235</v>
      </c>
      <c r="G17" s="3">
        <f t="shared" si="1"/>
        <v>186550.12831955141</v>
      </c>
      <c r="H17">
        <f t="shared" si="2"/>
        <v>0</v>
      </c>
      <c r="I17">
        <f t="shared" si="3"/>
        <v>140000</v>
      </c>
      <c r="J17">
        <f t="shared" si="4"/>
        <v>21177.063650087235</v>
      </c>
      <c r="K17" s="7">
        <f t="shared" si="5"/>
        <v>0.33250091656822445</v>
      </c>
      <c r="L17">
        <f t="shared" si="6"/>
        <v>-10000</v>
      </c>
      <c r="O17" s="3">
        <f>SUM(H$4:H16)+G17</f>
        <v>186550.12831955141</v>
      </c>
      <c r="P17" s="7">
        <f>O17/SUM($C$4:C17)-1</f>
        <v>0.33250091656822445</v>
      </c>
    </row>
    <row r="18" spans="1:16" x14ac:dyDescent="0.2">
      <c r="A18" s="2">
        <f>净值数据!A18</f>
        <v>41362</v>
      </c>
      <c r="B18" s="8">
        <f>净值数据!X18</f>
        <v>7.4088510239255996</v>
      </c>
      <c r="C18">
        <v>10000</v>
      </c>
      <c r="D18">
        <f t="shared" si="7"/>
        <v>150000</v>
      </c>
      <c r="E18" s="3">
        <f t="shared" si="0"/>
        <v>1349.7369521544886</v>
      </c>
      <c r="F18">
        <f t="shared" si="8"/>
        <v>22526.800602241725</v>
      </c>
      <c r="G18" s="3">
        <f t="shared" si="1"/>
        <v>166897.70970768642</v>
      </c>
      <c r="H18">
        <f t="shared" si="2"/>
        <v>0</v>
      </c>
      <c r="I18">
        <f t="shared" si="3"/>
        <v>150000</v>
      </c>
      <c r="J18">
        <f t="shared" si="4"/>
        <v>22526.800602241725</v>
      </c>
      <c r="K18" s="7">
        <f t="shared" si="5"/>
        <v>0.11265139805124269</v>
      </c>
      <c r="L18">
        <f t="shared" si="6"/>
        <v>-10000</v>
      </c>
      <c r="O18" s="3">
        <f>SUM(H$4:H17)+G18</f>
        <v>166897.70970768642</v>
      </c>
      <c r="P18" s="7">
        <f>O18/SUM($C$4:C18)-1</f>
        <v>0.11265139805124269</v>
      </c>
    </row>
    <row r="19" spans="1:16" x14ac:dyDescent="0.2">
      <c r="A19" s="2">
        <f>净值数据!A19</f>
        <v>41390</v>
      </c>
      <c r="B19" s="8">
        <f>净值数据!X19</f>
        <v>7.2909382755341996</v>
      </c>
      <c r="C19">
        <v>10000</v>
      </c>
      <c r="D19">
        <f t="shared" si="7"/>
        <v>160000</v>
      </c>
      <c r="E19" s="3">
        <f t="shared" si="0"/>
        <v>1371.5655821084715</v>
      </c>
      <c r="F19">
        <f t="shared" si="8"/>
        <v>23898.366184350198</v>
      </c>
      <c r="G19" s="3">
        <f t="shared" si="1"/>
        <v>174241.51273621107</v>
      </c>
      <c r="H19">
        <f t="shared" si="2"/>
        <v>0</v>
      </c>
      <c r="I19">
        <f t="shared" si="3"/>
        <v>160000</v>
      </c>
      <c r="J19">
        <f t="shared" si="4"/>
        <v>23898.366184350198</v>
      </c>
      <c r="K19" s="7">
        <f t="shared" si="5"/>
        <v>8.9009454601319149E-2</v>
      </c>
      <c r="L19">
        <f t="shared" si="6"/>
        <v>-10000</v>
      </c>
      <c r="O19" s="3">
        <f>SUM(H$4:H18)+G19</f>
        <v>174241.51273621107</v>
      </c>
      <c r="P19" s="7">
        <f>O19/SUM($C$4:C19)-1</f>
        <v>8.9009454601319149E-2</v>
      </c>
    </row>
    <row r="20" spans="1:16" x14ac:dyDescent="0.2">
      <c r="A20" s="2">
        <f>净值数据!A20</f>
        <v>41425</v>
      </c>
      <c r="B20" s="8">
        <f>净值数据!X20</f>
        <v>7.6987198637210996</v>
      </c>
      <c r="C20">
        <v>10000</v>
      </c>
      <c r="D20">
        <f t="shared" si="7"/>
        <v>170000</v>
      </c>
      <c r="E20" s="3">
        <f t="shared" si="0"/>
        <v>1298.9172455960229</v>
      </c>
      <c r="F20">
        <f t="shared" si="8"/>
        <v>25197.283429946219</v>
      </c>
      <c r="G20" s="3">
        <f t="shared" si="1"/>
        <v>193986.82645393748</v>
      </c>
      <c r="H20">
        <f t="shared" si="2"/>
        <v>0</v>
      </c>
      <c r="I20">
        <f t="shared" si="3"/>
        <v>170000</v>
      </c>
      <c r="J20">
        <f t="shared" si="4"/>
        <v>25197.283429946219</v>
      </c>
      <c r="K20" s="7">
        <f t="shared" si="5"/>
        <v>0.1410989791408086</v>
      </c>
      <c r="L20">
        <f t="shared" si="6"/>
        <v>-10000</v>
      </c>
      <c r="O20" s="3">
        <f>SUM(H$4:H19)+G20</f>
        <v>193986.82645393748</v>
      </c>
      <c r="P20" s="7">
        <f>O20/SUM($C$4:C20)-1</f>
        <v>0.1410989791408086</v>
      </c>
    </row>
    <row r="21" spans="1:16" x14ac:dyDescent="0.2">
      <c r="A21" s="2">
        <f>净值数据!A21</f>
        <v>41453</v>
      </c>
      <c r="B21" s="8">
        <f>净值数据!X21</f>
        <v>5.6499858604207001</v>
      </c>
      <c r="C21">
        <v>10000</v>
      </c>
      <c r="D21">
        <f t="shared" si="7"/>
        <v>180000</v>
      </c>
      <c r="E21" s="3">
        <f t="shared" si="0"/>
        <v>1769.9159337817168</v>
      </c>
      <c r="F21">
        <f t="shared" si="8"/>
        <v>26967.199363727937</v>
      </c>
      <c r="G21" s="3">
        <f t="shared" si="1"/>
        <v>152364.29510020895</v>
      </c>
      <c r="H21">
        <f t="shared" si="2"/>
        <v>0</v>
      </c>
      <c r="I21">
        <f t="shared" si="3"/>
        <v>180000</v>
      </c>
      <c r="J21">
        <f t="shared" si="4"/>
        <v>26967.199363727937</v>
      </c>
      <c r="K21" s="7">
        <f t="shared" si="5"/>
        <v>-0.15353169388772803</v>
      </c>
      <c r="L21">
        <f t="shared" si="6"/>
        <v>-10000</v>
      </c>
      <c r="O21" s="3">
        <f>SUM(H$4:H20)+G21</f>
        <v>152364.29510020895</v>
      </c>
      <c r="P21" s="7">
        <f>O21/SUM($C$4:C21)-1</f>
        <v>-0.15353169388772803</v>
      </c>
    </row>
    <row r="22" spans="1:16" x14ac:dyDescent="0.2">
      <c r="A22" s="2">
        <f>净值数据!A22</f>
        <v>41486</v>
      </c>
      <c r="B22" s="8">
        <f>净值数据!X22</f>
        <v>6.0900034383988997</v>
      </c>
      <c r="C22">
        <v>10000</v>
      </c>
      <c r="D22">
        <f t="shared" si="7"/>
        <v>190000</v>
      </c>
      <c r="E22" s="3">
        <f t="shared" si="0"/>
        <v>1642.0351977057444</v>
      </c>
      <c r="F22">
        <f t="shared" si="8"/>
        <v>28609.234561433681</v>
      </c>
      <c r="G22" s="3">
        <f t="shared" si="1"/>
        <v>174230.33684909175</v>
      </c>
      <c r="H22">
        <f t="shared" si="2"/>
        <v>0</v>
      </c>
      <c r="I22">
        <f t="shared" si="3"/>
        <v>190000</v>
      </c>
      <c r="J22">
        <f t="shared" si="4"/>
        <v>28609.234561433681</v>
      </c>
      <c r="K22" s="7">
        <f t="shared" si="5"/>
        <v>-8.2998227110043454E-2</v>
      </c>
      <c r="L22">
        <f t="shared" si="6"/>
        <v>-10000</v>
      </c>
      <c r="O22" s="3">
        <f>SUM(H$4:H21)+G22</f>
        <v>174230.33684909175</v>
      </c>
      <c r="P22" s="7">
        <f>O22/SUM($C$4:C22)-1</f>
        <v>-8.2998227110043454E-2</v>
      </c>
    </row>
    <row r="23" spans="1:16" x14ac:dyDescent="0.2">
      <c r="A23" s="2">
        <f>净值数据!A23</f>
        <v>41516</v>
      </c>
      <c r="B23" s="8">
        <f>净值数据!X23</f>
        <v>6.4113104379896999</v>
      </c>
      <c r="C23">
        <v>10000</v>
      </c>
      <c r="D23">
        <f t="shared" si="7"/>
        <v>200000</v>
      </c>
      <c r="E23" s="3">
        <f t="shared" si="0"/>
        <v>1559.743533981105</v>
      </c>
      <c r="F23">
        <f t="shared" si="8"/>
        <v>30168.978095414786</v>
      </c>
      <c r="G23" s="3">
        <f t="shared" si="1"/>
        <v>193422.68416661545</v>
      </c>
      <c r="H23">
        <f t="shared" si="2"/>
        <v>0</v>
      </c>
      <c r="I23">
        <f t="shared" si="3"/>
        <v>200000</v>
      </c>
      <c r="J23">
        <f t="shared" si="4"/>
        <v>30168.978095414786</v>
      </c>
      <c r="K23" s="7">
        <f t="shared" si="5"/>
        <v>-3.2886579166922725E-2</v>
      </c>
      <c r="L23">
        <f t="shared" si="6"/>
        <v>-10000</v>
      </c>
      <c r="O23" s="3">
        <f>SUM(H$4:H22)+G23</f>
        <v>193422.68416661545</v>
      </c>
      <c r="P23" s="7">
        <f>O23/SUM($C$4:C23)-1</f>
        <v>-3.2886579166922725E-2</v>
      </c>
    </row>
    <row r="24" spans="1:16" x14ac:dyDescent="0.2">
      <c r="A24" s="2">
        <f>净值数据!A24</f>
        <v>41547</v>
      </c>
      <c r="B24" s="8">
        <f>净值数据!X24</f>
        <v>6.3470490380716003</v>
      </c>
      <c r="C24">
        <v>10000</v>
      </c>
      <c r="D24">
        <f t="shared" si="7"/>
        <v>210000</v>
      </c>
      <c r="E24" s="3">
        <f t="shared" si="0"/>
        <v>1575.5353298858806</v>
      </c>
      <c r="F24">
        <f t="shared" si="8"/>
        <v>31744.513425300665</v>
      </c>
      <c r="G24" s="3">
        <f t="shared" si="1"/>
        <v>201483.98340010559</v>
      </c>
      <c r="H24">
        <f t="shared" si="2"/>
        <v>0</v>
      </c>
      <c r="I24">
        <f t="shared" si="3"/>
        <v>210000</v>
      </c>
      <c r="J24">
        <f t="shared" si="4"/>
        <v>31744.513425300665</v>
      </c>
      <c r="K24" s="7">
        <f t="shared" si="5"/>
        <v>-4.0552459999497192E-2</v>
      </c>
      <c r="L24">
        <f t="shared" si="6"/>
        <v>-10000</v>
      </c>
      <c r="O24" s="3">
        <f>SUM(H$4:H23)+G24</f>
        <v>201483.98340010559</v>
      </c>
      <c r="P24" s="7">
        <f>O24/SUM($C$4:C24)-1</f>
        <v>-4.0552459999497192E-2</v>
      </c>
    </row>
    <row r="25" spans="1:16" x14ac:dyDescent="0.2">
      <c r="A25" s="2">
        <f>净值数据!A25</f>
        <v>41578</v>
      </c>
      <c r="B25" s="8">
        <f>净值数据!X25</f>
        <v>6.1394352844898004</v>
      </c>
      <c r="C25">
        <v>10000</v>
      </c>
      <c r="D25">
        <f t="shared" si="7"/>
        <v>220000</v>
      </c>
      <c r="E25" s="3">
        <f t="shared" si="0"/>
        <v>1628.8143023941038</v>
      </c>
      <c r="F25">
        <f t="shared" si="8"/>
        <v>33373.32772769477</v>
      </c>
      <c r="G25" s="3">
        <f t="shared" si="1"/>
        <v>204893.38581225107</v>
      </c>
      <c r="H25">
        <f t="shared" si="2"/>
        <v>0</v>
      </c>
      <c r="I25">
        <f t="shared" si="3"/>
        <v>220000</v>
      </c>
      <c r="J25">
        <f t="shared" si="4"/>
        <v>33373.32772769477</v>
      </c>
      <c r="K25" s="7">
        <f t="shared" si="5"/>
        <v>-6.866642812613144E-2</v>
      </c>
      <c r="L25">
        <f t="shared" si="6"/>
        <v>-10000</v>
      </c>
      <c r="O25" s="3">
        <f>SUM(H$4:H24)+G25</f>
        <v>204893.38581225107</v>
      </c>
      <c r="P25" s="7">
        <f>O25/SUM($C$4:C25)-1</f>
        <v>-6.866642812613144E-2</v>
      </c>
    </row>
    <row r="26" spans="1:16" x14ac:dyDescent="0.2">
      <c r="A26" s="2">
        <f>净值数据!A26</f>
        <v>41607</v>
      </c>
      <c r="B26" s="8">
        <f>净值数据!X26</f>
        <v>8.3490388047530004</v>
      </c>
      <c r="C26">
        <v>10000</v>
      </c>
      <c r="D26">
        <f t="shared" si="7"/>
        <v>230000</v>
      </c>
      <c r="E26" s="3">
        <f t="shared" si="0"/>
        <v>1197.7426664141419</v>
      </c>
      <c r="F26">
        <f t="shared" si="8"/>
        <v>34571.070394108909</v>
      </c>
      <c r="G26" s="3">
        <f t="shared" si="1"/>
        <v>288635.20824226289</v>
      </c>
      <c r="H26">
        <f>IF(K26&gt;$N$2,G26*$N$1,0)</f>
        <v>0</v>
      </c>
      <c r="I26">
        <f t="shared" si="3"/>
        <v>230000</v>
      </c>
      <c r="J26">
        <f t="shared" si="4"/>
        <v>34571.070394108909</v>
      </c>
      <c r="K26" s="7">
        <f t="shared" si="5"/>
        <v>0.25493568800983857</v>
      </c>
      <c r="L26">
        <f t="shared" si="6"/>
        <v>-10000</v>
      </c>
      <c r="O26" s="3">
        <f>SUM(H$4:H25)+G26</f>
        <v>288635.20824226289</v>
      </c>
      <c r="P26" s="7">
        <f>O26/SUM($C$4:C26)-1</f>
        <v>0.25493568800983857</v>
      </c>
    </row>
    <row r="27" spans="1:16" x14ac:dyDescent="0.2">
      <c r="A27" s="2">
        <f>净值数据!A27</f>
        <v>41639</v>
      </c>
      <c r="B27" s="8">
        <f>净值数据!X27</f>
        <v>8.3885842816257004</v>
      </c>
      <c r="C27">
        <v>10000</v>
      </c>
      <c r="D27">
        <f t="shared" si="7"/>
        <v>240000</v>
      </c>
      <c r="E27" s="3">
        <f t="shared" si="0"/>
        <v>1192.0962661010551</v>
      </c>
      <c r="F27">
        <f t="shared" si="8"/>
        <v>35763.166660209965</v>
      </c>
      <c r="G27" s="3">
        <f t="shared" si="1"/>
        <v>300002.33770699758</v>
      </c>
      <c r="H27">
        <f t="shared" si="2"/>
        <v>0</v>
      </c>
      <c r="I27">
        <f t="shared" si="3"/>
        <v>240000</v>
      </c>
      <c r="J27">
        <f t="shared" si="4"/>
        <v>35763.166660209965</v>
      </c>
      <c r="K27" s="7">
        <f t="shared" si="5"/>
        <v>0.25000974044582325</v>
      </c>
      <c r="L27">
        <f t="shared" si="6"/>
        <v>-10000</v>
      </c>
      <c r="O27" s="3">
        <f>SUM(H$4:H26)+G27</f>
        <v>300002.33770699758</v>
      </c>
      <c r="P27" s="7">
        <f>O27/SUM($C$4:C27)-1</f>
        <v>0.25000974044582325</v>
      </c>
    </row>
    <row r="28" spans="1:16" x14ac:dyDescent="0.2">
      <c r="A28" s="2">
        <f>净值数据!A28</f>
        <v>41669</v>
      </c>
      <c r="B28" s="8">
        <f>净值数据!X28</f>
        <v>11.290233647161999</v>
      </c>
      <c r="C28">
        <v>10000</v>
      </c>
      <c r="D28">
        <f t="shared" si="7"/>
        <v>250000</v>
      </c>
      <c r="E28" s="3">
        <f t="shared" si="0"/>
        <v>885.72126251024736</v>
      </c>
      <c r="F28">
        <f t="shared" si="8"/>
        <v>36648.887922720212</v>
      </c>
      <c r="G28" s="3">
        <f t="shared" si="1"/>
        <v>413774.50755616475</v>
      </c>
      <c r="H28">
        <f t="shared" si="2"/>
        <v>206887.25377808238</v>
      </c>
      <c r="I28">
        <f t="shared" si="3"/>
        <v>125000</v>
      </c>
      <c r="J28">
        <f t="shared" si="4"/>
        <v>18324.443961360106</v>
      </c>
      <c r="K28" s="7">
        <f t="shared" si="5"/>
        <v>0.65509803022465896</v>
      </c>
      <c r="L28">
        <f t="shared" si="6"/>
        <v>196887.25377808238</v>
      </c>
      <c r="O28" s="3">
        <f>SUM(H$4:H27)+G28</f>
        <v>413774.50755616475</v>
      </c>
      <c r="P28" s="7">
        <f>O28/SUM($C$4:C28)-1</f>
        <v>0.65509803022465896</v>
      </c>
    </row>
    <row r="29" spans="1:16" x14ac:dyDescent="0.2">
      <c r="A29" s="2">
        <f>净值数据!A29</f>
        <v>41698</v>
      </c>
      <c r="B29" s="8">
        <f>净值数据!X29</f>
        <v>10.138471633244</v>
      </c>
      <c r="C29">
        <v>10000</v>
      </c>
      <c r="D29">
        <f t="shared" si="7"/>
        <v>135000</v>
      </c>
      <c r="E29" s="3">
        <f t="shared" si="0"/>
        <v>986.34196176177556</v>
      </c>
      <c r="F29">
        <f t="shared" si="8"/>
        <v>19310.785923121883</v>
      </c>
      <c r="G29" s="3">
        <f t="shared" si="1"/>
        <v>195781.85529721878</v>
      </c>
      <c r="H29">
        <f t="shared" si="2"/>
        <v>97890.927648609388</v>
      </c>
      <c r="I29">
        <f t="shared" si="3"/>
        <v>67500</v>
      </c>
      <c r="J29">
        <f t="shared" si="4"/>
        <v>9655.3929615609413</v>
      </c>
      <c r="K29" s="7">
        <f t="shared" si="5"/>
        <v>0.45023596516458353</v>
      </c>
      <c r="L29">
        <f t="shared" si="6"/>
        <v>87890.927648609388</v>
      </c>
      <c r="O29" s="3">
        <f>SUM(H$4:H28)+G29</f>
        <v>402669.10907530115</v>
      </c>
      <c r="P29" s="7">
        <f>O29/SUM($C$4:C29)-1</f>
        <v>0.54872734259731204</v>
      </c>
    </row>
    <row r="30" spans="1:16" x14ac:dyDescent="0.2">
      <c r="A30" s="2">
        <f>净值数据!A30</f>
        <v>41729</v>
      </c>
      <c r="B30" s="8">
        <f>净值数据!X30</f>
        <v>9.2042097421256006</v>
      </c>
      <c r="C30">
        <v>10000</v>
      </c>
      <c r="D30">
        <f t="shared" si="7"/>
        <v>77500</v>
      </c>
      <c r="E30" s="3">
        <f t="shared" si="0"/>
        <v>1086.4593789331252</v>
      </c>
      <c r="F30">
        <f t="shared" si="8"/>
        <v>10741.852340494066</v>
      </c>
      <c r="G30" s="3">
        <f t="shared" si="1"/>
        <v>98870.26196085017</v>
      </c>
      <c r="H30">
        <f t="shared" si="2"/>
        <v>0</v>
      </c>
      <c r="I30">
        <f t="shared" si="3"/>
        <v>77500</v>
      </c>
      <c r="J30">
        <f t="shared" si="4"/>
        <v>10741.852340494066</v>
      </c>
      <c r="K30" s="7">
        <f t="shared" si="5"/>
        <v>0.27574531562387317</v>
      </c>
      <c r="L30">
        <f t="shared" si="6"/>
        <v>-10000</v>
      </c>
      <c r="O30" s="3">
        <f>SUM(H$4:H29)+G30</f>
        <v>403648.44338754192</v>
      </c>
      <c r="P30" s="7">
        <f>O30/SUM($C$4:C30)-1</f>
        <v>0.49499423476867377</v>
      </c>
    </row>
    <row r="31" spans="1:16" x14ac:dyDescent="0.2">
      <c r="A31" s="2">
        <f>净值数据!A31</f>
        <v>41759</v>
      </c>
      <c r="B31" s="8">
        <f>净值数据!X31</f>
        <v>9.4217356778999992</v>
      </c>
      <c r="C31">
        <v>10000</v>
      </c>
      <c r="D31">
        <f t="shared" si="7"/>
        <v>87500</v>
      </c>
      <c r="E31" s="3">
        <f t="shared" si="0"/>
        <v>1061.3755619844442</v>
      </c>
      <c r="F31">
        <f t="shared" si="8"/>
        <v>11803.227902478509</v>
      </c>
      <c r="G31" s="3">
        <f t="shared" si="1"/>
        <v>111206.89344316654</v>
      </c>
      <c r="H31">
        <f t="shared" si="2"/>
        <v>0</v>
      </c>
      <c r="I31">
        <f t="shared" si="3"/>
        <v>87500</v>
      </c>
      <c r="J31">
        <f t="shared" si="4"/>
        <v>11803.227902478509</v>
      </c>
      <c r="K31" s="7">
        <f t="shared" si="5"/>
        <v>0.2709359250647605</v>
      </c>
      <c r="L31">
        <f t="shared" si="6"/>
        <v>-10000</v>
      </c>
      <c r="O31" s="3">
        <f>SUM(H$4:H30)+G31</f>
        <v>415985.07486985833</v>
      </c>
      <c r="P31" s="7">
        <f>O31/SUM($C$4:C31)-1</f>
        <v>0.48566098167806548</v>
      </c>
    </row>
    <row r="32" spans="1:16" x14ac:dyDescent="0.2">
      <c r="A32" s="2">
        <f>净值数据!A32</f>
        <v>41789</v>
      </c>
      <c r="B32" s="8">
        <f>净值数据!X32</f>
        <v>9.6997215567000001</v>
      </c>
      <c r="C32">
        <v>10000</v>
      </c>
      <c r="D32">
        <f t="shared" si="7"/>
        <v>97500</v>
      </c>
      <c r="E32" s="3">
        <f t="shared" si="0"/>
        <v>1030.9574291947158</v>
      </c>
      <c r="F32">
        <f t="shared" si="8"/>
        <v>12834.185331673225</v>
      </c>
      <c r="G32" s="3">
        <f t="shared" si="1"/>
        <v>124488.02412431373</v>
      </c>
      <c r="H32">
        <f t="shared" si="2"/>
        <v>0</v>
      </c>
      <c r="I32">
        <f t="shared" si="3"/>
        <v>97500</v>
      </c>
      <c r="J32">
        <f t="shared" si="4"/>
        <v>12834.185331673225</v>
      </c>
      <c r="K32" s="7">
        <f t="shared" si="5"/>
        <v>0.27680024742885867</v>
      </c>
      <c r="L32">
        <f t="shared" si="6"/>
        <v>-10000</v>
      </c>
      <c r="O32" s="3">
        <f>SUM(H$4:H31)+G32</f>
        <v>429266.20555100549</v>
      </c>
      <c r="P32" s="7">
        <f>O32/SUM($C$4:C32)-1</f>
        <v>0.48022829500346731</v>
      </c>
    </row>
    <row r="33" spans="1:16" x14ac:dyDescent="0.2">
      <c r="A33" s="2">
        <f>净值数据!A33</f>
        <v>41820</v>
      </c>
      <c r="B33" s="8">
        <f>净值数据!X33</f>
        <v>9.8635346638500003</v>
      </c>
      <c r="C33">
        <v>10000</v>
      </c>
      <c r="D33">
        <f t="shared" si="7"/>
        <v>107500</v>
      </c>
      <c r="E33" s="3">
        <f t="shared" si="0"/>
        <v>1013.8353380203698</v>
      </c>
      <c r="F33">
        <f t="shared" si="8"/>
        <v>13848.020669693595</v>
      </c>
      <c r="G33" s="3">
        <f t="shared" si="1"/>
        <v>136590.43190123406</v>
      </c>
      <c r="H33">
        <f t="shared" si="2"/>
        <v>0</v>
      </c>
      <c r="I33">
        <f t="shared" si="3"/>
        <v>107500</v>
      </c>
      <c r="J33">
        <f t="shared" si="4"/>
        <v>13848.020669693595</v>
      </c>
      <c r="K33" s="7">
        <f t="shared" si="5"/>
        <v>0.27060866884868884</v>
      </c>
      <c r="L33">
        <f t="shared" si="6"/>
        <v>-10000</v>
      </c>
      <c r="O33" s="3">
        <f>SUM(H$4:H32)+G33</f>
        <v>441368.61332792579</v>
      </c>
      <c r="P33" s="7">
        <f>O33/SUM($C$4:C33)-1</f>
        <v>0.47122871109308595</v>
      </c>
    </row>
    <row r="34" spans="1:16" x14ac:dyDescent="0.2">
      <c r="A34" s="2">
        <f>净值数据!A34</f>
        <v>41851</v>
      </c>
      <c r="B34" s="8">
        <f>净值数据!X34</f>
        <v>11.23360792365</v>
      </c>
      <c r="C34">
        <v>10000</v>
      </c>
      <c r="D34">
        <f t="shared" si="7"/>
        <v>117500</v>
      </c>
      <c r="E34" s="3">
        <f t="shared" si="0"/>
        <v>890.18595521275961</v>
      </c>
      <c r="F34">
        <f t="shared" si="8"/>
        <v>14738.206624906354</v>
      </c>
      <c r="G34" s="3">
        <f t="shared" si="1"/>
        <v>165563.23472193893</v>
      </c>
      <c r="H34">
        <f t="shared" si="2"/>
        <v>82781.617360969467</v>
      </c>
      <c r="I34">
        <f t="shared" si="3"/>
        <v>58750</v>
      </c>
      <c r="J34">
        <f t="shared" si="4"/>
        <v>7369.1033124531768</v>
      </c>
      <c r="K34" s="7">
        <f t="shared" si="5"/>
        <v>0.40904880614416106</v>
      </c>
      <c r="L34">
        <f t="shared" si="6"/>
        <v>72781.617360969467</v>
      </c>
      <c r="O34" s="3">
        <f>SUM(H$4:H33)+G34</f>
        <v>470341.41614863067</v>
      </c>
      <c r="P34" s="7">
        <f>O34/SUM($C$4:C34)-1</f>
        <v>0.51723037467300226</v>
      </c>
    </row>
    <row r="35" spans="1:16" x14ac:dyDescent="0.2">
      <c r="A35" s="2">
        <f>净值数据!A35</f>
        <v>41880</v>
      </c>
      <c r="B35" s="8">
        <f>净值数据!X35</f>
        <v>11.044974648749999</v>
      </c>
      <c r="C35">
        <v>10000</v>
      </c>
      <c r="D35">
        <f t="shared" si="7"/>
        <v>68750</v>
      </c>
      <c r="E35" s="3">
        <f t="shared" si="0"/>
        <v>905.38913107706742</v>
      </c>
      <c r="F35">
        <f t="shared" si="8"/>
        <v>8274.4924435302437</v>
      </c>
      <c r="G35" s="3">
        <f t="shared" si="1"/>
        <v>91391.559270064972</v>
      </c>
      <c r="H35">
        <f t="shared" si="2"/>
        <v>0</v>
      </c>
      <c r="I35">
        <f t="shared" si="3"/>
        <v>68750</v>
      </c>
      <c r="J35">
        <f t="shared" si="4"/>
        <v>8274.4924435302437</v>
      </c>
      <c r="K35" s="7">
        <f t="shared" si="5"/>
        <v>0.32933177120094514</v>
      </c>
      <c r="L35">
        <f t="shared" si="6"/>
        <v>-10000</v>
      </c>
      <c r="O35" s="3">
        <f>SUM(H$4:H34)+G35</f>
        <v>478951.35805772623</v>
      </c>
      <c r="P35" s="7">
        <f>O35/SUM($C$4:C35)-1</f>
        <v>0.49672299393039454</v>
      </c>
    </row>
    <row r="36" spans="1:16" x14ac:dyDescent="0.2">
      <c r="A36" s="2">
        <f>净值数据!A36</f>
        <v>41912</v>
      </c>
      <c r="B36" s="8">
        <f>净值数据!X36</f>
        <v>11.5959823728</v>
      </c>
      <c r="C36">
        <v>10000</v>
      </c>
      <c r="D36">
        <f t="shared" si="7"/>
        <v>78750</v>
      </c>
      <c r="E36" s="3">
        <f t="shared" si="0"/>
        <v>862.36764411236084</v>
      </c>
      <c r="F36">
        <f t="shared" si="8"/>
        <v>9136.8600876426044</v>
      </c>
      <c r="G36" s="3">
        <f t="shared" si="1"/>
        <v>105950.86851904351</v>
      </c>
      <c r="H36">
        <f t="shared" si="2"/>
        <v>0</v>
      </c>
      <c r="I36">
        <f t="shared" si="3"/>
        <v>78750</v>
      </c>
      <c r="J36">
        <f t="shared" si="4"/>
        <v>9136.8600876426044</v>
      </c>
      <c r="K36" s="7">
        <f t="shared" si="5"/>
        <v>0.34540785421007625</v>
      </c>
      <c r="L36">
        <f t="shared" si="6"/>
        <v>-10000</v>
      </c>
      <c r="O36" s="3">
        <f>SUM(H$4:H35)+G36</f>
        <v>493510.66730670474</v>
      </c>
      <c r="P36" s="7">
        <f>O36/SUM($C$4:C36)-1</f>
        <v>0.49548687062637797</v>
      </c>
    </row>
    <row r="37" spans="1:16" x14ac:dyDescent="0.2">
      <c r="A37" s="2">
        <f>净值数据!A37</f>
        <v>41943</v>
      </c>
      <c r="B37" s="8">
        <f>净值数据!X37</f>
        <v>12.668213619599999</v>
      </c>
      <c r="C37">
        <v>10000</v>
      </c>
      <c r="D37">
        <f t="shared" si="7"/>
        <v>88750</v>
      </c>
      <c r="E37" s="3">
        <f t="shared" si="0"/>
        <v>789.37727925018612</v>
      </c>
      <c r="F37">
        <f t="shared" si="8"/>
        <v>9926.2373668927903</v>
      </c>
      <c r="G37" s="3">
        <f t="shared" si="1"/>
        <v>125747.69540265368</v>
      </c>
      <c r="H37">
        <f t="shared" si="2"/>
        <v>62873.847701326842</v>
      </c>
      <c r="I37">
        <f t="shared" si="3"/>
        <v>44375</v>
      </c>
      <c r="J37">
        <f t="shared" si="4"/>
        <v>4963.1186834463952</v>
      </c>
      <c r="K37" s="7">
        <f t="shared" si="5"/>
        <v>0.41687544115666131</v>
      </c>
      <c r="L37">
        <f t="shared" si="6"/>
        <v>52873.847701326842</v>
      </c>
      <c r="O37" s="3">
        <f>SUM(H$4:H36)+G37</f>
        <v>513307.4941903149</v>
      </c>
      <c r="P37" s="7">
        <f>O37/SUM($C$4:C37)-1</f>
        <v>0.50972792408916145</v>
      </c>
    </row>
    <row r="38" spans="1:16" x14ac:dyDescent="0.2">
      <c r="A38" s="2">
        <f>净值数据!A38</f>
        <v>41971</v>
      </c>
      <c r="B38" s="8">
        <f>净值数据!X38</f>
        <v>16.947210539699999</v>
      </c>
      <c r="C38">
        <v>10000</v>
      </c>
      <c r="D38">
        <f t="shared" si="7"/>
        <v>54375</v>
      </c>
      <c r="E38" s="3">
        <f t="shared" si="0"/>
        <v>590.06760885954156</v>
      </c>
      <c r="F38">
        <f t="shared" si="8"/>
        <v>5553.1862923059371</v>
      </c>
      <c r="G38" s="3">
        <f t="shared" si="1"/>
        <v>94111.017261884728</v>
      </c>
      <c r="H38">
        <f t="shared" si="2"/>
        <v>47055.508630942364</v>
      </c>
      <c r="I38">
        <f t="shared" si="3"/>
        <v>27187.5</v>
      </c>
      <c r="J38">
        <f t="shared" si="4"/>
        <v>2776.5931461529685</v>
      </c>
      <c r="K38" s="7">
        <f t="shared" si="5"/>
        <v>0.73077732895420189</v>
      </c>
      <c r="L38">
        <f t="shared" si="6"/>
        <v>37055.508630942364</v>
      </c>
      <c r="O38" s="3">
        <f>SUM(H$4:H37)+G38</f>
        <v>544544.66375087283</v>
      </c>
      <c r="P38" s="7">
        <f>O38/SUM($C$4:C38)-1</f>
        <v>0.55584189643106519</v>
      </c>
    </row>
    <row r="39" spans="1:16" x14ac:dyDescent="0.2">
      <c r="A39" s="2">
        <f>净值数据!A39</f>
        <v>42004</v>
      </c>
      <c r="B39" s="8">
        <f>净值数据!X39</f>
        <v>19.647644790899999</v>
      </c>
      <c r="C39">
        <v>10000</v>
      </c>
      <c r="D39">
        <f t="shared" si="7"/>
        <v>37187.5</v>
      </c>
      <c r="E39" s="3">
        <f t="shared" si="0"/>
        <v>508.9668561512064</v>
      </c>
      <c r="F39">
        <f t="shared" si="8"/>
        <v>3285.5600023041748</v>
      </c>
      <c r="G39" s="3">
        <f t="shared" si="1"/>
        <v>64553.515864461006</v>
      </c>
      <c r="H39">
        <f t="shared" si="2"/>
        <v>32276.757932230503</v>
      </c>
      <c r="I39">
        <f t="shared" si="3"/>
        <v>18593.75</v>
      </c>
      <c r="J39">
        <f t="shared" si="4"/>
        <v>1642.7800011520874</v>
      </c>
      <c r="K39" s="7">
        <f t="shared" si="5"/>
        <v>0.73589286358214467</v>
      </c>
      <c r="L39">
        <f t="shared" si="6"/>
        <v>22276.757932230503</v>
      </c>
      <c r="O39" s="3">
        <f>SUM(H$4:H38)+G39</f>
        <v>562042.67098439147</v>
      </c>
      <c r="P39" s="6">
        <f>O39/SUM($C$4:C39)-1</f>
        <v>0.56122964162330957</v>
      </c>
    </row>
    <row r="40" spans="1:16" x14ac:dyDescent="0.2">
      <c r="A40" s="2">
        <f>净值数据!A40</f>
        <v>42034</v>
      </c>
      <c r="B40" s="8">
        <f>净值数据!X40</f>
        <v>16.440879117600002</v>
      </c>
      <c r="C40">
        <v>10000</v>
      </c>
      <c r="D40">
        <f t="shared" si="7"/>
        <v>28593.75</v>
      </c>
      <c r="E40" s="3">
        <f t="shared" si="0"/>
        <v>608.23998087152017</v>
      </c>
      <c r="F40">
        <f t="shared" si="8"/>
        <v>2251.0199820236076</v>
      </c>
      <c r="G40" s="3">
        <f t="shared" si="1"/>
        <v>37008.747415752259</v>
      </c>
      <c r="H40">
        <f t="shared" si="2"/>
        <v>0</v>
      </c>
      <c r="I40">
        <f t="shared" si="3"/>
        <v>28593.75</v>
      </c>
      <c r="J40">
        <f t="shared" si="4"/>
        <v>2251.0199820236076</v>
      </c>
      <c r="K40" s="7">
        <f t="shared" si="5"/>
        <v>0.29429499158914996</v>
      </c>
      <c r="L40">
        <f t="shared" si="6"/>
        <v>-10000</v>
      </c>
      <c r="O40" s="3">
        <f>SUM(H$4:H39)+G40</f>
        <v>566774.66046791326</v>
      </c>
      <c r="P40" s="7">
        <f>O40/SUM($C$4:C40)-1</f>
        <v>0.5318234066700358</v>
      </c>
    </row>
    <row r="41" spans="1:16" x14ac:dyDescent="0.2">
      <c r="A41" s="2">
        <f>净值数据!A41</f>
        <v>42062</v>
      </c>
      <c r="B41" s="8">
        <f>净值数据!X41</f>
        <v>20.84894091</v>
      </c>
      <c r="C41">
        <v>10000</v>
      </c>
      <c r="D41">
        <f t="shared" si="7"/>
        <v>38593.75</v>
      </c>
      <c r="E41" s="3">
        <f t="shared" si="0"/>
        <v>479.64067063011311</v>
      </c>
      <c r="F41">
        <f t="shared" si="8"/>
        <v>2730.6606526537207</v>
      </c>
      <c r="G41" s="3">
        <f t="shared" si="1"/>
        <v>56931.382592439455</v>
      </c>
      <c r="H41">
        <f t="shared" si="2"/>
        <v>28465.691296219728</v>
      </c>
      <c r="I41">
        <f t="shared" si="3"/>
        <v>19296.875</v>
      </c>
      <c r="J41">
        <f t="shared" si="4"/>
        <v>1365.3303263268604</v>
      </c>
      <c r="K41" s="7">
        <f t="shared" si="5"/>
        <v>0.47514513599843133</v>
      </c>
      <c r="L41">
        <f t="shared" si="6"/>
        <v>18465.691296219728</v>
      </c>
      <c r="O41" s="3">
        <f>SUM(H$4:H40)+G41</f>
        <v>586697.29564460041</v>
      </c>
      <c r="P41" s="7">
        <f>O41/SUM($C$4:C41)-1</f>
        <v>0.54394025169631677</v>
      </c>
    </row>
    <row r="42" spans="1:16" x14ac:dyDescent="0.2">
      <c r="A42" s="2">
        <f>净值数据!A42</f>
        <v>42094</v>
      </c>
      <c r="B42" s="8">
        <f>净值数据!X42</f>
        <v>25.3562833734</v>
      </c>
      <c r="C42">
        <v>10000</v>
      </c>
      <c r="D42">
        <f t="shared" si="7"/>
        <v>29296.875</v>
      </c>
      <c r="E42" s="3">
        <f t="shared" si="0"/>
        <v>394.37956473110313</v>
      </c>
      <c r="F42">
        <f t="shared" si="8"/>
        <v>1759.7098910579634</v>
      </c>
      <c r="G42" s="3">
        <f t="shared" si="1"/>
        <v>44619.702652640561</v>
      </c>
      <c r="H42">
        <f t="shared" si="2"/>
        <v>22309.85132632028</v>
      </c>
      <c r="I42">
        <f t="shared" si="3"/>
        <v>14648.4375</v>
      </c>
      <c r="J42">
        <f t="shared" si="4"/>
        <v>879.85494552898172</v>
      </c>
      <c r="K42" s="7">
        <f t="shared" si="5"/>
        <v>0.52301918387679791</v>
      </c>
      <c r="L42">
        <f t="shared" si="6"/>
        <v>12309.85132632028</v>
      </c>
      <c r="O42" s="3">
        <f>SUM(H$4:H41)+G42</f>
        <v>602851.30700102123</v>
      </c>
      <c r="P42" s="7">
        <f>O42/SUM($C$4:C42)-1</f>
        <v>0.54577258205390056</v>
      </c>
    </row>
    <row r="43" spans="1:16" x14ac:dyDescent="0.2">
      <c r="A43" s="2">
        <f>净值数据!A43</f>
        <v>42124</v>
      </c>
      <c r="B43" s="8">
        <f>净值数据!X43</f>
        <v>24.74811</v>
      </c>
      <c r="C43">
        <v>10000</v>
      </c>
      <c r="D43">
        <f t="shared" si="7"/>
        <v>24648.4375</v>
      </c>
      <c r="E43" s="3">
        <f t="shared" si="0"/>
        <v>404.07126039119754</v>
      </c>
      <c r="F43">
        <f t="shared" si="8"/>
        <v>1283.9262059201792</v>
      </c>
      <c r="G43" s="3">
        <f t="shared" si="1"/>
        <v>31774.746975995247</v>
      </c>
      <c r="H43">
        <f t="shared" si="2"/>
        <v>0</v>
      </c>
      <c r="I43">
        <f t="shared" si="3"/>
        <v>24648.4375</v>
      </c>
      <c r="J43">
        <f t="shared" si="4"/>
        <v>1283.9262059201792</v>
      </c>
      <c r="K43" s="7">
        <f t="shared" si="5"/>
        <v>0.28911810235416535</v>
      </c>
      <c r="L43">
        <f t="shared" si="6"/>
        <v>-10000</v>
      </c>
      <c r="O43" s="3">
        <f>SUM(H$4:H42)+G43</f>
        <v>612316.20265069627</v>
      </c>
      <c r="P43" s="7">
        <f>O43/SUM($C$4:C43)-1</f>
        <v>0.53079050662674065</v>
      </c>
    </row>
    <row r="44" spans="1:16" x14ac:dyDescent="0.2">
      <c r="A44" s="2">
        <f>净值数据!A44</f>
        <v>42153</v>
      </c>
      <c r="B44" s="8">
        <f>净值数据!X44</f>
        <v>26.636520000000001</v>
      </c>
      <c r="C44">
        <v>10000</v>
      </c>
      <c r="D44">
        <f t="shared" si="7"/>
        <v>34648.4375</v>
      </c>
      <c r="E44" s="3">
        <f t="shared" si="0"/>
        <v>375.42441730376191</v>
      </c>
      <c r="F44">
        <f t="shared" si="8"/>
        <v>1659.3506232239411</v>
      </c>
      <c r="G44" s="3">
        <f t="shared" si="1"/>
        <v>44199.326062516971</v>
      </c>
      <c r="H44">
        <f t="shared" si="2"/>
        <v>0</v>
      </c>
      <c r="I44">
        <f t="shared" si="3"/>
        <v>34648.4375</v>
      </c>
      <c r="J44">
        <f t="shared" si="4"/>
        <v>1659.3506232239411</v>
      </c>
      <c r="K44" s="7">
        <f t="shared" si="5"/>
        <v>0.2756513497186408</v>
      </c>
      <c r="L44">
        <f t="shared" si="6"/>
        <v>-10000</v>
      </c>
      <c r="O44" s="3">
        <f>SUM(H$4:H43)+G44</f>
        <v>624740.78173721803</v>
      </c>
      <c r="P44" s="7">
        <f>O44/SUM($C$4:C44)-1</f>
        <v>0.52375800423711705</v>
      </c>
    </row>
    <row r="45" spans="1:16" x14ac:dyDescent="0.2">
      <c r="A45" s="2">
        <f>净值数据!A45</f>
        <v>42185</v>
      </c>
      <c r="B45" s="8">
        <f>净值数据!X45</f>
        <v>24.251159999999999</v>
      </c>
      <c r="C45">
        <v>10000</v>
      </c>
      <c r="D45">
        <f t="shared" si="7"/>
        <v>44648.4375</v>
      </c>
      <c r="E45" s="3">
        <f t="shared" si="0"/>
        <v>412.35140916970573</v>
      </c>
      <c r="F45">
        <f t="shared" si="8"/>
        <v>2071.7020323936467</v>
      </c>
      <c r="G45" s="3">
        <f t="shared" si="1"/>
        <v>50241.177459903505</v>
      </c>
      <c r="H45">
        <f t="shared" si="2"/>
        <v>0</v>
      </c>
      <c r="I45">
        <f t="shared" si="3"/>
        <v>44648.4375</v>
      </c>
      <c r="J45">
        <f t="shared" si="4"/>
        <v>2071.7020323936467</v>
      </c>
      <c r="K45" s="7">
        <f t="shared" si="5"/>
        <v>0.12526171738716507</v>
      </c>
      <c r="L45">
        <f t="shared" si="6"/>
        <v>-10000</v>
      </c>
      <c r="O45" s="3">
        <f>SUM(H$4:H44)+G45</f>
        <v>630782.63313460455</v>
      </c>
      <c r="P45" s="7">
        <f>O45/SUM($C$4:C45)-1</f>
        <v>0.50186341222524899</v>
      </c>
    </row>
    <row r="46" spans="1:16" x14ac:dyDescent="0.2">
      <c r="A46" s="2">
        <f>净值数据!A46</f>
        <v>42216</v>
      </c>
      <c r="B46" s="8">
        <f>净值数据!X46</f>
        <v>16.568313</v>
      </c>
      <c r="C46">
        <v>10000</v>
      </c>
      <c r="D46">
        <f t="shared" si="7"/>
        <v>54648.4375</v>
      </c>
      <c r="E46" s="3">
        <f t="shared" si="0"/>
        <v>603.56175067431423</v>
      </c>
      <c r="F46">
        <f t="shared" si="8"/>
        <v>2675.263783067961</v>
      </c>
      <c r="G46" s="3">
        <f t="shared" si="1"/>
        <v>44324.607715434075</v>
      </c>
      <c r="H46">
        <f t="shared" si="2"/>
        <v>0</v>
      </c>
      <c r="I46">
        <f t="shared" si="3"/>
        <v>54648.4375</v>
      </c>
      <c r="J46">
        <f t="shared" si="4"/>
        <v>2675.263783067961</v>
      </c>
      <c r="K46" s="7">
        <f t="shared" si="5"/>
        <v>-0.18891354001778959</v>
      </c>
      <c r="L46">
        <f t="shared" si="6"/>
        <v>-10000</v>
      </c>
      <c r="O46" s="3">
        <f>SUM(H$4:H45)+G46</f>
        <v>624866.06339013507</v>
      </c>
      <c r="P46" s="7">
        <f>O46/SUM($C$4:C46)-1</f>
        <v>0.45317689160496522</v>
      </c>
    </row>
    <row r="47" spans="1:16" x14ac:dyDescent="0.2">
      <c r="A47" s="2">
        <f>净值数据!A47</f>
        <v>42247</v>
      </c>
      <c r="B47" s="8">
        <f>净值数据!X47</f>
        <v>12.552956999999999</v>
      </c>
      <c r="C47">
        <v>10000</v>
      </c>
      <c r="D47">
        <f t="shared" si="7"/>
        <v>64648.4375</v>
      </c>
      <c r="E47" s="3">
        <f t="shared" si="0"/>
        <v>796.62505017742035</v>
      </c>
      <c r="F47">
        <f t="shared" si="8"/>
        <v>3471.8888332453812</v>
      </c>
      <c r="G47" s="3">
        <f t="shared" si="1"/>
        <v>43582.471232509437</v>
      </c>
      <c r="H47">
        <f t="shared" si="2"/>
        <v>0</v>
      </c>
      <c r="I47">
        <f t="shared" si="3"/>
        <v>64648.4375</v>
      </c>
      <c r="J47">
        <f t="shared" si="4"/>
        <v>3471.8888332453812</v>
      </c>
      <c r="K47" s="7">
        <f t="shared" si="5"/>
        <v>-0.32585422141858511</v>
      </c>
      <c r="L47">
        <f t="shared" si="6"/>
        <v>-10000</v>
      </c>
      <c r="O47" s="3">
        <f>SUM(H$4:H46)+G47</f>
        <v>624123.92690721049</v>
      </c>
      <c r="P47" s="7">
        <f>O47/SUM($C$4:C47)-1</f>
        <v>0.41846347024366026</v>
      </c>
    </row>
    <row r="48" spans="1:16" x14ac:dyDescent="0.2">
      <c r="A48" s="2">
        <f>净值数据!A48</f>
        <v>42277</v>
      </c>
      <c r="B48" s="8">
        <f>净值数据!X48</f>
        <v>12.02619</v>
      </c>
      <c r="C48">
        <v>10000</v>
      </c>
      <c r="D48">
        <f t="shared" si="7"/>
        <v>74648.4375</v>
      </c>
      <c r="E48" s="3">
        <f t="shared" si="0"/>
        <v>831.51854411081149</v>
      </c>
      <c r="F48">
        <f t="shared" si="8"/>
        <v>4303.4073773561922</v>
      </c>
      <c r="G48" s="3">
        <f t="shared" si="1"/>
        <v>51753.594767487266</v>
      </c>
      <c r="H48">
        <f t="shared" si="2"/>
        <v>0</v>
      </c>
      <c r="I48">
        <f t="shared" si="3"/>
        <v>74648.4375</v>
      </c>
      <c r="J48">
        <f t="shared" si="4"/>
        <v>4303.4073773561922</v>
      </c>
      <c r="K48" s="7">
        <f t="shared" si="5"/>
        <v>-0.30670223650043227</v>
      </c>
      <c r="L48">
        <f t="shared" si="6"/>
        <v>-10000</v>
      </c>
      <c r="O48" s="3">
        <f>SUM(H$4:H47)+G48</f>
        <v>632295.05044218828</v>
      </c>
      <c r="P48" s="7">
        <f>O48/SUM($C$4:C48)-1</f>
        <v>0.40510011209375163</v>
      </c>
    </row>
    <row r="49" spans="1:16" x14ac:dyDescent="0.2">
      <c r="A49" s="2">
        <f>净值数据!A49</f>
        <v>42307</v>
      </c>
      <c r="B49" s="8">
        <f>净值数据!X49</f>
        <v>14.819049</v>
      </c>
      <c r="C49">
        <v>10000</v>
      </c>
      <c r="D49">
        <f t="shared" si="7"/>
        <v>84648.4375</v>
      </c>
      <c r="E49" s="3">
        <f t="shared" si="0"/>
        <v>674.80713505974643</v>
      </c>
      <c r="F49">
        <f t="shared" si="8"/>
        <v>4978.2145124159388</v>
      </c>
      <c r="G49" s="3">
        <f t="shared" si="1"/>
        <v>73772.404792002897</v>
      </c>
      <c r="H49">
        <f t="shared" si="2"/>
        <v>0</v>
      </c>
      <c r="I49">
        <f t="shared" si="3"/>
        <v>84648.4375</v>
      </c>
      <c r="J49">
        <f t="shared" si="4"/>
        <v>4978.2145124159388</v>
      </c>
      <c r="K49" s="7">
        <f t="shared" si="5"/>
        <v>-0.12848474265100407</v>
      </c>
      <c r="L49">
        <f t="shared" si="6"/>
        <v>-10000</v>
      </c>
      <c r="O49" s="3">
        <f>SUM(H$4:H48)+G49</f>
        <v>654313.86046670389</v>
      </c>
      <c r="P49" s="7">
        <f>O49/SUM($C$4:C49)-1</f>
        <v>0.42242143579718228</v>
      </c>
    </row>
    <row r="50" spans="1:16" x14ac:dyDescent="0.2">
      <c r="A50" s="2">
        <f>净值数据!A50</f>
        <v>42338</v>
      </c>
      <c r="B50" s="8">
        <f>净值数据!X50</f>
        <v>15.296120999999999</v>
      </c>
      <c r="C50">
        <v>10000</v>
      </c>
      <c r="D50">
        <f t="shared" si="7"/>
        <v>94648.4375</v>
      </c>
      <c r="E50" s="3">
        <f t="shared" si="0"/>
        <v>653.7605187615867</v>
      </c>
      <c r="F50">
        <f t="shared" si="8"/>
        <v>5631.9750311775251</v>
      </c>
      <c r="G50" s="3">
        <f t="shared" si="1"/>
        <v>86147.371545870192</v>
      </c>
      <c r="H50">
        <f t="shared" si="2"/>
        <v>0</v>
      </c>
      <c r="I50">
        <f t="shared" si="3"/>
        <v>94648.4375</v>
      </c>
      <c r="J50">
        <f t="shared" si="4"/>
        <v>5631.9750311775251</v>
      </c>
      <c r="K50" s="7">
        <f t="shared" si="5"/>
        <v>-8.981728783562648E-2</v>
      </c>
      <c r="L50">
        <f t="shared" si="6"/>
        <v>-10000</v>
      </c>
      <c r="O50" s="3">
        <f>SUM(H$4:H49)+G50</f>
        <v>666688.82722057123</v>
      </c>
      <c r="P50" s="7">
        <f>O50/SUM($C$4:C50)-1</f>
        <v>0.41848686642674737</v>
      </c>
    </row>
    <row r="51" spans="1:16" x14ac:dyDescent="0.2">
      <c r="A51" s="2">
        <f>净值数据!A51</f>
        <v>42369</v>
      </c>
      <c r="B51" s="8">
        <f>净值数据!X51</f>
        <v>16.021667999999998</v>
      </c>
      <c r="C51">
        <v>10000</v>
      </c>
      <c r="D51">
        <f t="shared" si="7"/>
        <v>104648.4375</v>
      </c>
      <c r="E51" s="3">
        <f t="shared" si="0"/>
        <v>624.15473844546034</v>
      </c>
      <c r="F51">
        <f t="shared" si="8"/>
        <v>6256.1297696229858</v>
      </c>
      <c r="G51" s="3">
        <f t="shared" si="1"/>
        <v>100233.63413381595</v>
      </c>
      <c r="H51">
        <f t="shared" si="2"/>
        <v>0</v>
      </c>
      <c r="I51">
        <f t="shared" si="3"/>
        <v>104648.4375</v>
      </c>
      <c r="J51">
        <f t="shared" si="4"/>
        <v>6256.1297696229858</v>
      </c>
      <c r="K51" s="7">
        <f t="shared" si="5"/>
        <v>-4.2186997452150599E-2</v>
      </c>
      <c r="L51">
        <f t="shared" si="6"/>
        <v>-10000</v>
      </c>
      <c r="O51" s="3">
        <f>SUM(H$4:H50)+G51</f>
        <v>680775.08980851702</v>
      </c>
      <c r="P51" s="7">
        <f>O51/SUM($C$4:C51)-1</f>
        <v>0.41828143710107701</v>
      </c>
    </row>
    <row r="52" spans="1:16" x14ac:dyDescent="0.2">
      <c r="A52" s="2">
        <f>净值数据!A52</f>
        <v>42398</v>
      </c>
      <c r="B52" s="8">
        <f>净值数据!X52</f>
        <v>11.131679999999999</v>
      </c>
      <c r="C52">
        <v>10000</v>
      </c>
      <c r="D52">
        <f t="shared" si="7"/>
        <v>114648.4375</v>
      </c>
      <c r="E52" s="3">
        <f t="shared" si="0"/>
        <v>898.33699854828751</v>
      </c>
      <c r="F52">
        <f t="shared" si="8"/>
        <v>7154.4667681712735</v>
      </c>
      <c r="G52" s="3">
        <f t="shared" si="1"/>
        <v>79641.2346339168</v>
      </c>
      <c r="H52">
        <f t="shared" si="2"/>
        <v>0</v>
      </c>
      <c r="I52">
        <f t="shared" si="3"/>
        <v>114648.4375</v>
      </c>
      <c r="J52">
        <f t="shared" si="4"/>
        <v>7154.4667681712735</v>
      </c>
      <c r="K52" s="7">
        <f t="shared" si="5"/>
        <v>-0.30534391596992505</v>
      </c>
      <c r="L52">
        <f t="shared" si="6"/>
        <v>-10000</v>
      </c>
      <c r="O52" s="3">
        <f>SUM(H$4:H51)+G52</f>
        <v>660182.69030861778</v>
      </c>
      <c r="P52" s="7">
        <f>O52/SUM($C$4:C52)-1</f>
        <v>0.34731161287473022</v>
      </c>
    </row>
    <row r="53" spans="1:16" x14ac:dyDescent="0.2">
      <c r="A53" s="2">
        <f>净值数据!A53</f>
        <v>42429</v>
      </c>
      <c r="B53" s="8">
        <f>净值数据!X53</f>
        <v>11.300643000000001</v>
      </c>
      <c r="C53">
        <v>10000</v>
      </c>
      <c r="D53">
        <f t="shared" si="7"/>
        <v>124648.4375</v>
      </c>
      <c r="E53" s="3">
        <f t="shared" si="0"/>
        <v>884.90539874589433</v>
      </c>
      <c r="F53">
        <f t="shared" si="8"/>
        <v>8039.3721669171682</v>
      </c>
      <c r="G53" s="3">
        <f t="shared" si="1"/>
        <v>90850.074802467338</v>
      </c>
      <c r="H53">
        <f t="shared" si="2"/>
        <v>0</v>
      </c>
      <c r="I53">
        <f t="shared" si="3"/>
        <v>124648.4375</v>
      </c>
      <c r="J53">
        <f t="shared" si="4"/>
        <v>8039.3721669171682</v>
      </c>
      <c r="K53" s="7">
        <f t="shared" si="5"/>
        <v>-0.27114950957594364</v>
      </c>
      <c r="L53">
        <f t="shared" si="6"/>
        <v>-10000</v>
      </c>
      <c r="O53" s="3">
        <f>SUM(H$4:H52)+G53</f>
        <v>671391.53047716839</v>
      </c>
      <c r="P53" s="7">
        <f>O53/SUM($C$4:C53)-1</f>
        <v>0.34278306095433675</v>
      </c>
    </row>
    <row r="54" spans="1:16" x14ac:dyDescent="0.2">
      <c r="A54" s="2">
        <f>净值数据!A54</f>
        <v>42460</v>
      </c>
      <c r="B54" s="8">
        <f>净值数据!X54</f>
        <v>14.341977</v>
      </c>
      <c r="C54">
        <v>10000</v>
      </c>
      <c r="D54">
        <f t="shared" si="7"/>
        <v>134648.4375</v>
      </c>
      <c r="E54" s="3">
        <f t="shared" si="0"/>
        <v>697.25394204718077</v>
      </c>
      <c r="F54">
        <f t="shared" si="8"/>
        <v>8736.6261089643485</v>
      </c>
      <c r="G54" s="3">
        <f t="shared" si="1"/>
        <v>125300.49071236618</v>
      </c>
      <c r="H54">
        <f t="shared" si="2"/>
        <v>0</v>
      </c>
      <c r="I54">
        <f t="shared" si="3"/>
        <v>134648.4375</v>
      </c>
      <c r="J54">
        <f t="shared" si="4"/>
        <v>8736.6261089643485</v>
      </c>
      <c r="K54" s="7">
        <f t="shared" si="5"/>
        <v>-6.9424844143726627E-2</v>
      </c>
      <c r="L54">
        <f t="shared" si="6"/>
        <v>-10000</v>
      </c>
      <c r="O54" s="3">
        <f>SUM(H$4:H53)+G54</f>
        <v>705841.9463870672</v>
      </c>
      <c r="P54" s="7">
        <f>O54/SUM($C$4:C54)-1</f>
        <v>0.38400381644522974</v>
      </c>
    </row>
    <row r="55" spans="1:16" x14ac:dyDescent="0.2">
      <c r="A55" s="2">
        <f>净值数据!A55</f>
        <v>42489</v>
      </c>
      <c r="B55" s="8">
        <f>净值数据!X55</f>
        <v>12.980333999999999</v>
      </c>
      <c r="C55">
        <v>10000</v>
      </c>
      <c r="D55">
        <f t="shared" si="7"/>
        <v>144648.4375</v>
      </c>
      <c r="E55" s="3">
        <f t="shared" si="0"/>
        <v>770.39620089899074</v>
      </c>
      <c r="F55">
        <f t="shared" si="8"/>
        <v>9507.0223098633396</v>
      </c>
      <c r="G55" s="3">
        <f t="shared" si="1"/>
        <v>123404.32492747763</v>
      </c>
      <c r="H55">
        <f t="shared" si="2"/>
        <v>0</v>
      </c>
      <c r="I55">
        <f t="shared" si="3"/>
        <v>144648.4375</v>
      </c>
      <c r="J55">
        <f t="shared" si="4"/>
        <v>9507.0223098633396</v>
      </c>
      <c r="K55" s="7">
        <f t="shared" si="5"/>
        <v>-0.14686721087134014</v>
      </c>
      <c r="L55">
        <f t="shared" si="6"/>
        <v>-10000</v>
      </c>
      <c r="O55" s="3">
        <f>SUM(H$4:H54)+G55</f>
        <v>703945.78060217865</v>
      </c>
      <c r="P55" s="7">
        <f>O55/SUM($C$4:C55)-1</f>
        <v>0.35374188577342047</v>
      </c>
    </row>
    <row r="56" spans="1:16" x14ac:dyDescent="0.2">
      <c r="A56" s="2">
        <f>净值数据!A56</f>
        <v>42521</v>
      </c>
      <c r="B56" s="8">
        <f>净值数据!X56</f>
        <v>13.059846</v>
      </c>
      <c r="C56">
        <v>10000</v>
      </c>
      <c r="D56">
        <f t="shared" si="7"/>
        <v>154648.4375</v>
      </c>
      <c r="E56" s="3">
        <f t="shared" si="0"/>
        <v>765.70581307007751</v>
      </c>
      <c r="F56">
        <f t="shared" si="8"/>
        <v>10272.728122933417</v>
      </c>
      <c r="G56" s="3">
        <f t="shared" si="1"/>
        <v>134160.2472853795</v>
      </c>
      <c r="H56">
        <f t="shared" si="2"/>
        <v>0</v>
      </c>
      <c r="I56">
        <f t="shared" si="3"/>
        <v>154648.4375</v>
      </c>
      <c r="J56">
        <f t="shared" si="4"/>
        <v>10272.728122933417</v>
      </c>
      <c r="K56" s="7">
        <f t="shared" si="5"/>
        <v>-0.13248236157976379</v>
      </c>
      <c r="L56">
        <f t="shared" si="6"/>
        <v>-10000</v>
      </c>
      <c r="O56" s="3">
        <f>SUM(H$4:H55)+G56</f>
        <v>714701.70296008047</v>
      </c>
      <c r="P56" s="7">
        <f>O56/SUM($C$4:C56)-1</f>
        <v>0.34849377916996316</v>
      </c>
    </row>
    <row r="57" spans="1:16" x14ac:dyDescent="0.2">
      <c r="A57" s="2">
        <f>净值数据!A57</f>
        <v>42551</v>
      </c>
      <c r="B57" s="8">
        <f>净值数据!X57</f>
        <v>13.48</v>
      </c>
      <c r="C57">
        <v>10000</v>
      </c>
      <c r="D57">
        <f t="shared" si="7"/>
        <v>164648.4375</v>
      </c>
      <c r="E57" s="3">
        <f t="shared" si="0"/>
        <v>741.83976261127589</v>
      </c>
      <c r="F57">
        <f t="shared" si="8"/>
        <v>11014.567885544693</v>
      </c>
      <c r="G57" s="3">
        <f t="shared" si="1"/>
        <v>148476.37509714247</v>
      </c>
      <c r="H57">
        <f t="shared" si="2"/>
        <v>0</v>
      </c>
      <c r="I57">
        <f t="shared" si="3"/>
        <v>164648.4375</v>
      </c>
      <c r="J57">
        <f t="shared" si="4"/>
        <v>11014.567885544693</v>
      </c>
      <c r="K57" s="7">
        <f t="shared" si="5"/>
        <v>-9.8221778769431278E-2</v>
      </c>
      <c r="L57">
        <f t="shared" si="6"/>
        <v>-10000</v>
      </c>
      <c r="O57" s="3">
        <f>SUM(H$4:H56)+G57</f>
        <v>729017.83077184344</v>
      </c>
      <c r="P57" s="7">
        <f>O57/SUM($C$4:C57)-1</f>
        <v>0.35003301994785829</v>
      </c>
    </row>
    <row r="58" spans="1:16" x14ac:dyDescent="0.2">
      <c r="A58" s="2">
        <f>净值数据!A58</f>
        <v>42580</v>
      </c>
      <c r="B58" s="8">
        <f>净值数据!X58</f>
        <v>12.91</v>
      </c>
      <c r="C58">
        <v>10000</v>
      </c>
      <c r="D58">
        <f t="shared" si="7"/>
        <v>174648.4375</v>
      </c>
      <c r="E58" s="3">
        <f t="shared" si="0"/>
        <v>774.59333849728887</v>
      </c>
      <c r="F58">
        <f t="shared" si="8"/>
        <v>11789.161224041982</v>
      </c>
      <c r="G58" s="3">
        <f t="shared" si="1"/>
        <v>152198.07140238199</v>
      </c>
      <c r="H58">
        <f t="shared" si="2"/>
        <v>0</v>
      </c>
      <c r="I58">
        <f t="shared" si="3"/>
        <v>174648.4375</v>
      </c>
      <c r="J58">
        <f t="shared" si="4"/>
        <v>11789.161224041982</v>
      </c>
      <c r="K58" s="7">
        <f t="shared" si="5"/>
        <v>-0.12854604609685105</v>
      </c>
      <c r="L58">
        <f t="shared" si="6"/>
        <v>-10000</v>
      </c>
      <c r="O58" s="3">
        <f>SUM(H$4:H57)+G58</f>
        <v>732739.52707708301</v>
      </c>
      <c r="P58" s="7">
        <f>O58/SUM($C$4:C58)-1</f>
        <v>0.33225368559469648</v>
      </c>
    </row>
    <row r="59" spans="1:16" x14ac:dyDescent="0.2">
      <c r="A59" s="2">
        <f>净值数据!A59</f>
        <v>42613</v>
      </c>
      <c r="B59" s="8">
        <f>净值数据!X59</f>
        <v>13.42</v>
      </c>
      <c r="C59">
        <v>10000</v>
      </c>
      <c r="D59">
        <f t="shared" si="7"/>
        <v>184648.4375</v>
      </c>
      <c r="E59" s="3">
        <f t="shared" si="0"/>
        <v>745.15648286140095</v>
      </c>
      <c r="F59">
        <f t="shared" si="8"/>
        <v>12534.317706903383</v>
      </c>
      <c r="G59" s="3">
        <f t="shared" si="1"/>
        <v>168210.5436266434</v>
      </c>
      <c r="H59">
        <f t="shared" si="2"/>
        <v>0</v>
      </c>
      <c r="I59">
        <f t="shared" si="3"/>
        <v>184648.4375</v>
      </c>
      <c r="J59">
        <f t="shared" si="4"/>
        <v>12534.317706903383</v>
      </c>
      <c r="K59" s="7">
        <f t="shared" si="5"/>
        <v>-8.9022653513418426E-2</v>
      </c>
      <c r="L59">
        <f t="shared" si="6"/>
        <v>-10000</v>
      </c>
      <c r="O59" s="3">
        <f>SUM(H$4:H58)+G59</f>
        <v>748751.99930134439</v>
      </c>
      <c r="P59" s="7">
        <f>O59/SUM($C$4:C59)-1</f>
        <v>0.33705714160954359</v>
      </c>
    </row>
    <row r="60" spans="1:16" x14ac:dyDescent="0.2">
      <c r="A60" s="2">
        <f>净值数据!A60</f>
        <v>42643</v>
      </c>
      <c r="B60" s="8">
        <f>净值数据!X60</f>
        <v>12.77</v>
      </c>
      <c r="C60">
        <v>10000</v>
      </c>
      <c r="D60">
        <f t="shared" si="7"/>
        <v>194648.4375</v>
      </c>
      <c r="E60" s="3">
        <f t="shared" si="0"/>
        <v>783.0853563038371</v>
      </c>
      <c r="F60">
        <f t="shared" si="8"/>
        <v>13317.403063207219</v>
      </c>
      <c r="G60" s="3">
        <f t="shared" si="1"/>
        <v>170063.23711715618</v>
      </c>
      <c r="H60">
        <f t="shared" si="2"/>
        <v>0</v>
      </c>
      <c r="I60">
        <f t="shared" si="3"/>
        <v>194648.4375</v>
      </c>
      <c r="J60">
        <f t="shared" si="4"/>
        <v>13317.403063207219</v>
      </c>
      <c r="K60" s="7">
        <f t="shared" si="5"/>
        <v>-0.12630566522191489</v>
      </c>
      <c r="L60">
        <f t="shared" si="6"/>
        <v>-10000</v>
      </c>
      <c r="O60" s="3">
        <f>SUM(H$4:H59)+G60</f>
        <v>750604.69279185717</v>
      </c>
      <c r="P60" s="7">
        <f>O60/SUM($C$4:C60)-1</f>
        <v>0.31685033823132835</v>
      </c>
    </row>
    <row r="61" spans="1:16" x14ac:dyDescent="0.2">
      <c r="A61" s="2">
        <f>净值数据!A61</f>
        <v>42674</v>
      </c>
      <c r="B61" s="8">
        <f>净值数据!X61</f>
        <v>13.4</v>
      </c>
      <c r="C61">
        <v>10000</v>
      </c>
      <c r="D61">
        <f t="shared" si="7"/>
        <v>204648.4375</v>
      </c>
      <c r="E61" s="3">
        <f t="shared" si="0"/>
        <v>746.26865671641792</v>
      </c>
      <c r="F61">
        <f t="shared" si="8"/>
        <v>14063.671719923637</v>
      </c>
      <c r="G61" s="3">
        <f t="shared" si="1"/>
        <v>188453.20104697676</v>
      </c>
      <c r="H61">
        <f t="shared" si="2"/>
        <v>0</v>
      </c>
      <c r="I61">
        <f t="shared" si="3"/>
        <v>204648.4375</v>
      </c>
      <c r="J61">
        <f t="shared" si="4"/>
        <v>14063.671719923637</v>
      </c>
      <c r="K61" s="7">
        <f t="shared" si="5"/>
        <v>-7.9136868333154253E-2</v>
      </c>
      <c r="L61">
        <f t="shared" si="6"/>
        <v>-10000</v>
      </c>
      <c r="O61" s="3">
        <f>SUM(H$4:H60)+G61</f>
        <v>768994.65672167775</v>
      </c>
      <c r="P61" s="7">
        <f>O61/SUM($C$4:C61)-1</f>
        <v>0.32585285641668582</v>
      </c>
    </row>
    <row r="62" spans="1:16" x14ac:dyDescent="0.2">
      <c r="A62" s="2">
        <f>净值数据!A62</f>
        <v>42704</v>
      </c>
      <c r="B62" s="8">
        <f>净值数据!X62</f>
        <v>14.13</v>
      </c>
      <c r="C62">
        <v>10000</v>
      </c>
      <c r="D62">
        <f t="shared" si="7"/>
        <v>214648.4375</v>
      </c>
      <c r="E62" s="3">
        <f t="shared" si="0"/>
        <v>707.71408351026184</v>
      </c>
      <c r="F62">
        <f t="shared" si="8"/>
        <v>14771.385803433899</v>
      </c>
      <c r="G62" s="3">
        <f t="shared" si="1"/>
        <v>208719.681402521</v>
      </c>
      <c r="H62">
        <f t="shared" si="2"/>
        <v>0</v>
      </c>
      <c r="I62">
        <f t="shared" si="3"/>
        <v>214648.4375</v>
      </c>
      <c r="J62">
        <f t="shared" si="4"/>
        <v>14771.385803433899</v>
      </c>
      <c r="K62" s="7">
        <f t="shared" si="5"/>
        <v>-2.7620774539665605E-2</v>
      </c>
      <c r="L62">
        <f t="shared" si="6"/>
        <v>-10000</v>
      </c>
      <c r="O62" s="3">
        <f>SUM(H$4:H61)+G62</f>
        <v>789261.137077222</v>
      </c>
      <c r="P62" s="7">
        <f>O62/SUM($C$4:C62)-1</f>
        <v>0.33773074080885079</v>
      </c>
    </row>
    <row r="63" spans="1:16" x14ac:dyDescent="0.2">
      <c r="A63" s="2">
        <f>净值数据!A63</f>
        <v>42734</v>
      </c>
      <c r="B63" s="8">
        <f>净值数据!X63</f>
        <v>13.03</v>
      </c>
      <c r="C63">
        <v>10000</v>
      </c>
      <c r="D63">
        <f t="shared" si="7"/>
        <v>224648.4375</v>
      </c>
      <c r="E63" s="3">
        <f t="shared" si="0"/>
        <v>767.4597083653108</v>
      </c>
      <c r="F63">
        <f t="shared" si="8"/>
        <v>15538.845511799211</v>
      </c>
      <c r="G63" s="3">
        <f t="shared" si="1"/>
        <v>202471.15701874372</v>
      </c>
      <c r="H63">
        <f t="shared" si="2"/>
        <v>0</v>
      </c>
      <c r="I63">
        <f t="shared" si="3"/>
        <v>224648.4375</v>
      </c>
      <c r="J63">
        <f t="shared" si="4"/>
        <v>15538.845511799211</v>
      </c>
      <c r="K63" s="7">
        <f t="shared" si="5"/>
        <v>-9.8719940935517392E-2</v>
      </c>
      <c r="L63">
        <f>H63-C63+G63</f>
        <v>192471.15701874372</v>
      </c>
      <c r="O63" s="3">
        <f>SUM(H$4:H62)+G63</f>
        <v>783012.61269344471</v>
      </c>
      <c r="P63" s="7">
        <f>O63/SUM($C$4:C63)-1</f>
        <v>0.30502102115574115</v>
      </c>
    </row>
    <row r="64" spans="1:16" x14ac:dyDescent="0.2">
      <c r="H64">
        <f>SUM(H4:H63)</f>
        <v>580541.45567470102</v>
      </c>
      <c r="I64" s="3">
        <f>G63+H64</f>
        <v>783012.61269344471</v>
      </c>
      <c r="M64" t="s">
        <v>65</v>
      </c>
      <c r="N64">
        <f>XIRR(L4:L63,A4:A63,0.1)</f>
        <v>0.43699735999107359</v>
      </c>
    </row>
  </sheetData>
  <phoneticPr fontId="2" type="noConversion"/>
  <conditionalFormatting sqref="K1:K64">
    <cfRule type="cellIs" dxfId="31" priority="3" operator="greaterThan">
      <formula>0.5</formula>
    </cfRule>
  </conditionalFormatting>
  <conditionalFormatting sqref="P3">
    <cfRule type="cellIs" dxfId="30" priority="2" operator="greaterThan">
      <formula>0.5</formula>
    </cfRule>
  </conditionalFormatting>
  <conditionalFormatting sqref="P4:P63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{7045E673-CF6A-4F5C-BBBA-0150FE43CE88}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045E673-CF6A-4F5C-BBBA-0150FE43CE8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P4:P63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4"/>
  <sheetViews>
    <sheetView workbookViewId="0">
      <selection activeCell="O1" sqref="O1:P1048576"/>
    </sheetView>
  </sheetViews>
  <sheetFormatPr defaultRowHeight="14.25" x14ac:dyDescent="0.2"/>
  <cols>
    <col min="1" max="2" width="11.625" style="3" customWidth="1"/>
    <col min="4" max="6" width="13" customWidth="1"/>
    <col min="7" max="7" width="12.75" customWidth="1"/>
    <col min="8" max="11" width="13" customWidth="1"/>
    <col min="15" max="15" width="17.75" customWidth="1"/>
    <col min="16" max="16" width="13" customWidth="1"/>
  </cols>
  <sheetData>
    <row r="1" spans="1:16" x14ac:dyDescent="0.2">
      <c r="M1" t="s">
        <v>66</v>
      </c>
      <c r="N1">
        <v>0.5</v>
      </c>
    </row>
    <row r="2" spans="1:16" x14ac:dyDescent="0.2">
      <c r="M2" t="s">
        <v>67</v>
      </c>
      <c r="N2">
        <v>0.4</v>
      </c>
    </row>
    <row r="3" spans="1:16" x14ac:dyDescent="0.2">
      <c r="A3" s="3" t="str">
        <f>净值数据!A3</f>
        <v>日期</v>
      </c>
      <c r="B3" s="3" t="s">
        <v>7</v>
      </c>
      <c r="C3" s="5" t="s">
        <v>5</v>
      </c>
      <c r="D3" s="5" t="s">
        <v>0</v>
      </c>
      <c r="E3" s="5" t="s">
        <v>1</v>
      </c>
      <c r="F3" s="5" t="s">
        <v>2</v>
      </c>
      <c r="G3" s="5" t="s">
        <v>3</v>
      </c>
      <c r="H3" t="s">
        <v>61</v>
      </c>
      <c r="I3" s="5" t="s">
        <v>62</v>
      </c>
      <c r="J3" s="5" t="s">
        <v>63</v>
      </c>
      <c r="K3" s="6" t="s">
        <v>4</v>
      </c>
      <c r="L3" s="5" t="s">
        <v>64</v>
      </c>
      <c r="O3" s="5" t="s">
        <v>68</v>
      </c>
      <c r="P3" s="6" t="s">
        <v>4</v>
      </c>
    </row>
    <row r="4" spans="1:16" x14ac:dyDescent="0.2">
      <c r="A4" s="2">
        <f>净值数据!A4</f>
        <v>40939</v>
      </c>
      <c r="B4" s="8">
        <f>净值数据!J4</f>
        <v>2.6122640776132</v>
      </c>
      <c r="C4">
        <v>10000</v>
      </c>
      <c r="D4">
        <f>C4</f>
        <v>10000</v>
      </c>
      <c r="E4" s="3">
        <f>C4/B4</f>
        <v>3828.0968933037207</v>
      </c>
      <c r="F4">
        <f>E4</f>
        <v>3828.0968933037207</v>
      </c>
      <c r="G4" s="3">
        <f>F4*B4</f>
        <v>10000</v>
      </c>
      <c r="H4">
        <f>IF(K4&gt;$N$2,G4*$N$1,0)</f>
        <v>0</v>
      </c>
      <c r="I4">
        <f>IF(K4&gt;$N$2,D4*(1-$N$1),D4)</f>
        <v>10000</v>
      </c>
      <c r="J4">
        <f>IF(K4&gt;$N$2,F4*(1-$N$1),F4)</f>
        <v>3828.0968933037207</v>
      </c>
      <c r="K4" s="7">
        <f>G4/D4-1</f>
        <v>0</v>
      </c>
      <c r="L4">
        <f>H4-C4</f>
        <v>-10000</v>
      </c>
      <c r="O4" s="3">
        <f>G4</f>
        <v>10000</v>
      </c>
      <c r="P4" s="7">
        <f>O4/SUM($C$4:C4)-1</f>
        <v>0</v>
      </c>
    </row>
    <row r="5" spans="1:16" x14ac:dyDescent="0.2">
      <c r="A5" s="2">
        <f>净值数据!A5</f>
        <v>40968</v>
      </c>
      <c r="B5" s="8">
        <f>净值数据!J5</f>
        <v>2.7824441478159998</v>
      </c>
      <c r="C5">
        <v>10000</v>
      </c>
      <c r="D5">
        <f>C5+I4</f>
        <v>20000</v>
      </c>
      <c r="E5" s="3">
        <f t="shared" ref="E5:E63" si="0">C5/B5</f>
        <v>3593.9625267408205</v>
      </c>
      <c r="F5">
        <f>E5+J4</f>
        <v>7422.0594200445412</v>
      </c>
      <c r="G5" s="3">
        <f t="shared" ref="G5:G63" si="1">F5*B5</f>
        <v>20651.465798045549</v>
      </c>
      <c r="H5">
        <f t="shared" ref="H5:H63" si="2">IF(K5&gt;$N$2,G5*$N$1,0)</f>
        <v>0</v>
      </c>
      <c r="I5">
        <f t="shared" ref="I5:I63" si="3">IF(K5&gt;$N$2,D5*(1-$N$1),D5)</f>
        <v>20000</v>
      </c>
      <c r="J5">
        <f t="shared" ref="J5:J63" si="4">IF(K5&gt;$N$2,F5*(1-$N$1),F5)</f>
        <v>7422.0594200445412</v>
      </c>
      <c r="K5" s="7">
        <f t="shared" ref="K5:K63" si="5">G5/D5-1</f>
        <v>3.257328990227748E-2</v>
      </c>
      <c r="L5">
        <f t="shared" ref="L5:L62" si="6">H5-C5</f>
        <v>-10000</v>
      </c>
      <c r="O5" s="3">
        <f>SUM(H$4:H4)+G5</f>
        <v>20651.465798045549</v>
      </c>
      <c r="P5" s="7">
        <f>O5/SUM($C$4:C5)-1</f>
        <v>3.257328990227748E-2</v>
      </c>
    </row>
    <row r="6" spans="1:16" x14ac:dyDescent="0.2">
      <c r="A6" s="2">
        <f>净值数据!A6</f>
        <v>40998</v>
      </c>
      <c r="B6" s="8">
        <f>净值数据!J6</f>
        <v>2.5952460705928999</v>
      </c>
      <c r="C6">
        <v>10000</v>
      </c>
      <c r="D6">
        <f t="shared" ref="D6:D63" si="7">C6+I5</f>
        <v>30000</v>
      </c>
      <c r="E6" s="3">
        <f t="shared" si="0"/>
        <v>3853.1991680139367</v>
      </c>
      <c r="F6">
        <f t="shared" ref="F6:F63" si="8">E6+J5</f>
        <v>11275.258588058477</v>
      </c>
      <c r="G6" s="3">
        <f t="shared" si="1"/>
        <v>29262.070545577611</v>
      </c>
      <c r="H6">
        <f t="shared" si="2"/>
        <v>0</v>
      </c>
      <c r="I6">
        <f t="shared" si="3"/>
        <v>30000</v>
      </c>
      <c r="J6">
        <f t="shared" si="4"/>
        <v>11275.258588058477</v>
      </c>
      <c r="K6" s="7">
        <f t="shared" si="5"/>
        <v>-2.4597648480746304E-2</v>
      </c>
      <c r="L6">
        <f t="shared" si="6"/>
        <v>-10000</v>
      </c>
      <c r="O6" s="3">
        <f>SUM(H$4:H5)+G6</f>
        <v>29262.070545577611</v>
      </c>
      <c r="P6" s="7">
        <f>O6/SUM($C$4:C6)-1</f>
        <v>-2.4597648480746304E-2</v>
      </c>
    </row>
    <row r="7" spans="1:16" x14ac:dyDescent="0.2">
      <c r="A7" s="2">
        <f>净值数据!A7</f>
        <v>41026</v>
      </c>
      <c r="B7" s="8">
        <f>净值数据!J7</f>
        <v>2.8760431864274998</v>
      </c>
      <c r="C7">
        <v>10000</v>
      </c>
      <c r="D7">
        <f t="shared" si="7"/>
        <v>40000</v>
      </c>
      <c r="E7" s="3">
        <f t="shared" si="0"/>
        <v>3476.9992492433958</v>
      </c>
      <c r="F7">
        <f t="shared" si="8"/>
        <v>14752.257837301873</v>
      </c>
      <c r="G7" s="3">
        <f t="shared" si="1"/>
        <v>42428.130637393733</v>
      </c>
      <c r="H7">
        <f t="shared" si="2"/>
        <v>0</v>
      </c>
      <c r="I7">
        <f t="shared" si="3"/>
        <v>40000</v>
      </c>
      <c r="J7">
        <f t="shared" si="4"/>
        <v>14752.257837301873</v>
      </c>
      <c r="K7" s="7">
        <f t="shared" si="5"/>
        <v>6.0703265934843431E-2</v>
      </c>
      <c r="L7">
        <f t="shared" si="6"/>
        <v>-10000</v>
      </c>
      <c r="O7" s="3">
        <f>SUM(H$4:H6)+G7</f>
        <v>42428.130637393733</v>
      </c>
      <c r="P7" s="7">
        <f>O7/SUM($C$4:C7)-1</f>
        <v>6.0703265934843431E-2</v>
      </c>
    </row>
    <row r="8" spans="1:16" x14ac:dyDescent="0.2">
      <c r="A8" s="2">
        <f>净值数据!A8</f>
        <v>41060</v>
      </c>
      <c r="B8" s="8">
        <f>净值数据!J8</f>
        <v>2.8590251794072001</v>
      </c>
      <c r="C8">
        <v>10000</v>
      </c>
      <c r="D8">
        <f t="shared" si="7"/>
        <v>50000</v>
      </c>
      <c r="E8" s="3">
        <f t="shared" si="0"/>
        <v>3497.6956733460574</v>
      </c>
      <c r="F8">
        <f t="shared" si="8"/>
        <v>18249.953510647931</v>
      </c>
      <c r="G8" s="3">
        <f t="shared" si="1"/>
        <v>52177.076609953263</v>
      </c>
      <c r="H8">
        <f t="shared" si="2"/>
        <v>0</v>
      </c>
      <c r="I8">
        <f t="shared" si="3"/>
        <v>50000</v>
      </c>
      <c r="J8">
        <f t="shared" si="4"/>
        <v>18249.953510647931</v>
      </c>
      <c r="K8" s="7">
        <f t="shared" si="5"/>
        <v>4.3541532199065314E-2</v>
      </c>
      <c r="L8">
        <f t="shared" si="6"/>
        <v>-10000</v>
      </c>
      <c r="O8" s="3">
        <f>SUM(H$4:H7)+G8</f>
        <v>52177.076609953263</v>
      </c>
      <c r="P8" s="7">
        <f>O8/SUM($C$4:C8)-1</f>
        <v>4.3541532199065314E-2</v>
      </c>
    </row>
    <row r="9" spans="1:16" x14ac:dyDescent="0.2">
      <c r="A9" s="2">
        <f>净值数据!A9</f>
        <v>41089</v>
      </c>
      <c r="B9" s="8">
        <f>净值数据!J9</f>
        <v>2.9109978207384999</v>
      </c>
      <c r="C9">
        <v>10000</v>
      </c>
      <c r="D9">
        <f t="shared" si="7"/>
        <v>60000</v>
      </c>
      <c r="E9" s="3">
        <f t="shared" si="0"/>
        <v>3435.2481917911809</v>
      </c>
      <c r="F9">
        <f t="shared" si="8"/>
        <v>21685.20170243911</v>
      </c>
      <c r="G9" s="3">
        <f t="shared" si="1"/>
        <v>63125.574898075058</v>
      </c>
      <c r="H9">
        <f t="shared" si="2"/>
        <v>0</v>
      </c>
      <c r="I9">
        <f t="shared" si="3"/>
        <v>60000</v>
      </c>
      <c r="J9">
        <f t="shared" si="4"/>
        <v>21685.20170243911</v>
      </c>
      <c r="K9" s="7">
        <f t="shared" si="5"/>
        <v>5.2092914967917681E-2</v>
      </c>
      <c r="L9">
        <f t="shared" si="6"/>
        <v>-10000</v>
      </c>
      <c r="O9" s="3">
        <f>SUM(H$4:H8)+G9</f>
        <v>63125.574898075058</v>
      </c>
      <c r="P9" s="7">
        <f>O9/SUM($C$4:C9)-1</f>
        <v>5.2092914967917681E-2</v>
      </c>
    </row>
    <row r="10" spans="1:16" x14ac:dyDescent="0.2">
      <c r="A10" s="2">
        <f>净值数据!A10</f>
        <v>41121</v>
      </c>
      <c r="B10" s="8">
        <f>净值数据!J10</f>
        <v>2.7192554493126</v>
      </c>
      <c r="C10">
        <v>10000</v>
      </c>
      <c r="D10">
        <f t="shared" si="7"/>
        <v>70000</v>
      </c>
      <c r="E10" s="3">
        <f t="shared" si="0"/>
        <v>3677.477230955958</v>
      </c>
      <c r="F10">
        <f t="shared" si="8"/>
        <v>25362.678933395069</v>
      </c>
      <c r="G10" s="3">
        <f t="shared" si="1"/>
        <v>68967.602898800425</v>
      </c>
      <c r="H10">
        <f t="shared" si="2"/>
        <v>0</v>
      </c>
      <c r="I10">
        <f t="shared" si="3"/>
        <v>70000</v>
      </c>
      <c r="J10">
        <f t="shared" si="4"/>
        <v>25362.678933395069</v>
      </c>
      <c r="K10" s="7">
        <f t="shared" si="5"/>
        <v>-1.4748530017136829E-2</v>
      </c>
      <c r="L10">
        <f t="shared" si="6"/>
        <v>-10000</v>
      </c>
      <c r="O10" s="3">
        <f>SUM(H$4:H9)+G10</f>
        <v>68967.602898800425</v>
      </c>
      <c r="P10" s="7">
        <f>O10/SUM($C$4:C10)-1</f>
        <v>-1.4748530017136829E-2</v>
      </c>
    </row>
    <row r="11" spans="1:16" x14ac:dyDescent="0.2">
      <c r="A11" s="2">
        <f>净值数据!A11</f>
        <v>41152</v>
      </c>
      <c r="B11" s="8">
        <f>净值数据!J11</f>
        <v>2.6408153882746999</v>
      </c>
      <c r="C11">
        <v>10000</v>
      </c>
      <c r="D11">
        <f t="shared" si="7"/>
        <v>80000</v>
      </c>
      <c r="E11" s="3">
        <f t="shared" si="0"/>
        <v>3786.7092279150984</v>
      </c>
      <c r="F11">
        <f t="shared" si="8"/>
        <v>29149.388161310169</v>
      </c>
      <c r="G11" s="3">
        <f t="shared" si="1"/>
        <v>76978.152815180249</v>
      </c>
      <c r="H11">
        <f t="shared" si="2"/>
        <v>0</v>
      </c>
      <c r="I11">
        <f t="shared" si="3"/>
        <v>80000</v>
      </c>
      <c r="J11">
        <f t="shared" si="4"/>
        <v>29149.388161310169</v>
      </c>
      <c r="K11" s="7">
        <f t="shared" si="5"/>
        <v>-3.7773089810246852E-2</v>
      </c>
      <c r="L11">
        <f t="shared" si="6"/>
        <v>-10000</v>
      </c>
      <c r="O11" s="3">
        <f>SUM(H$4:H10)+G11</f>
        <v>76978.152815180249</v>
      </c>
      <c r="P11" s="7">
        <f>O11/SUM($C$4:C11)-1</f>
        <v>-3.7773089810246852E-2</v>
      </c>
    </row>
    <row r="12" spans="1:16" x14ac:dyDescent="0.2">
      <c r="A12" s="2">
        <f>净值数据!A12</f>
        <v>41180</v>
      </c>
      <c r="B12" s="8">
        <f>净值数据!J12</f>
        <v>2.6756776376248999</v>
      </c>
      <c r="C12">
        <v>10000</v>
      </c>
      <c r="D12">
        <f t="shared" si="7"/>
        <v>90000</v>
      </c>
      <c r="E12" s="3">
        <f t="shared" si="0"/>
        <v>3737.3709969324373</v>
      </c>
      <c r="F12">
        <f t="shared" si="8"/>
        <v>32886.75915824261</v>
      </c>
      <c r="G12" s="3">
        <f t="shared" si="1"/>
        <v>87994.366053665624</v>
      </c>
      <c r="H12">
        <f t="shared" si="2"/>
        <v>0</v>
      </c>
      <c r="I12">
        <f t="shared" si="3"/>
        <v>90000</v>
      </c>
      <c r="J12">
        <f t="shared" si="4"/>
        <v>32886.75915824261</v>
      </c>
      <c r="K12" s="7">
        <f t="shared" si="5"/>
        <v>-2.2284821625937479E-2</v>
      </c>
      <c r="L12">
        <f t="shared" si="6"/>
        <v>-10000</v>
      </c>
      <c r="O12" s="3">
        <f>SUM(H$4:H11)+G12</f>
        <v>87994.366053665624</v>
      </c>
      <c r="P12" s="7">
        <f>O12/SUM($C$4:C12)-1</f>
        <v>-2.2284821625937479E-2</v>
      </c>
    </row>
    <row r="13" spans="1:16" x14ac:dyDescent="0.2">
      <c r="A13" s="2">
        <f>净值数据!A13</f>
        <v>41213</v>
      </c>
      <c r="B13" s="8">
        <f>净值数据!J13</f>
        <v>2.6495309506122999</v>
      </c>
      <c r="C13">
        <v>10000</v>
      </c>
      <c r="D13">
        <f t="shared" si="7"/>
        <v>100000</v>
      </c>
      <c r="E13" s="3">
        <f t="shared" si="0"/>
        <v>3774.2529475600295</v>
      </c>
      <c r="F13">
        <f t="shared" si="8"/>
        <v>36661.012105802642</v>
      </c>
      <c r="G13" s="3">
        <f t="shared" si="1"/>
        <v>97134.486255096315</v>
      </c>
      <c r="H13">
        <f t="shared" si="2"/>
        <v>0</v>
      </c>
      <c r="I13">
        <f t="shared" si="3"/>
        <v>100000</v>
      </c>
      <c r="J13">
        <f t="shared" si="4"/>
        <v>36661.012105802642</v>
      </c>
      <c r="K13" s="7">
        <f t="shared" si="5"/>
        <v>-2.8655137449036805E-2</v>
      </c>
      <c r="L13">
        <f t="shared" si="6"/>
        <v>-10000</v>
      </c>
      <c r="O13" s="3">
        <f>SUM(H$4:H12)+G13</f>
        <v>97134.486255096315</v>
      </c>
      <c r="P13" s="7">
        <f>O13/SUM($C$4:C13)-1</f>
        <v>-2.8655137449036805E-2</v>
      </c>
    </row>
    <row r="14" spans="1:16" x14ac:dyDescent="0.2">
      <c r="A14" s="2">
        <f>净值数据!A14</f>
        <v>41243</v>
      </c>
      <c r="B14" s="8">
        <f>净值数据!J14</f>
        <v>2.7192554493126</v>
      </c>
      <c r="C14">
        <v>10000</v>
      </c>
      <c r="D14">
        <f t="shared" si="7"/>
        <v>110000</v>
      </c>
      <c r="E14" s="3">
        <f t="shared" si="0"/>
        <v>3677.477230955958</v>
      </c>
      <c r="F14">
        <f t="shared" si="8"/>
        <v>40338.489336758597</v>
      </c>
      <c r="G14" s="3">
        <f t="shared" si="1"/>
        <v>109690.65694601902</v>
      </c>
      <c r="H14">
        <f t="shared" si="2"/>
        <v>0</v>
      </c>
      <c r="I14">
        <f t="shared" si="3"/>
        <v>110000</v>
      </c>
      <c r="J14">
        <f t="shared" si="4"/>
        <v>40338.489336758597</v>
      </c>
      <c r="K14" s="7">
        <f t="shared" si="5"/>
        <v>-2.8122095816452974E-3</v>
      </c>
      <c r="L14">
        <f t="shared" si="6"/>
        <v>-10000</v>
      </c>
      <c r="O14" s="3">
        <f>SUM(H$4:H13)+G14</f>
        <v>109690.65694601902</v>
      </c>
      <c r="P14" s="7">
        <f>O14/SUM($C$4:C14)-1</f>
        <v>-2.8122095816452974E-3</v>
      </c>
    </row>
    <row r="15" spans="1:16" x14ac:dyDescent="0.2">
      <c r="A15" s="2">
        <f>净值数据!A15</f>
        <v>41274</v>
      </c>
      <c r="B15" s="8">
        <f>净值数据!J15</f>
        <v>3.3990693116406998</v>
      </c>
      <c r="C15">
        <v>10000</v>
      </c>
      <c r="D15">
        <f t="shared" si="7"/>
        <v>120000</v>
      </c>
      <c r="E15" s="3">
        <f t="shared" si="0"/>
        <v>2941.9817847648101</v>
      </c>
      <c r="F15">
        <f t="shared" si="8"/>
        <v>43280.471121523406</v>
      </c>
      <c r="G15" s="3">
        <f t="shared" si="1"/>
        <v>147113.32118252176</v>
      </c>
      <c r="H15">
        <f t="shared" si="2"/>
        <v>0</v>
      </c>
      <c r="I15">
        <f t="shared" si="3"/>
        <v>120000</v>
      </c>
      <c r="J15">
        <f t="shared" si="4"/>
        <v>43280.471121523406</v>
      </c>
      <c r="K15" s="7">
        <f t="shared" si="5"/>
        <v>0.22594434318768131</v>
      </c>
      <c r="L15">
        <f t="shared" si="6"/>
        <v>-10000</v>
      </c>
      <c r="O15" s="3">
        <f>SUM(H$4:H14)+G15</f>
        <v>147113.32118252176</v>
      </c>
      <c r="P15" s="7">
        <f>O15/SUM($C$4:C15)-1</f>
        <v>0.22594434318768131</v>
      </c>
    </row>
    <row r="16" spans="1:16" x14ac:dyDescent="0.2">
      <c r="A16" s="2">
        <f>净值数据!A16</f>
        <v>41305</v>
      </c>
      <c r="B16" s="8">
        <f>净值数据!J16</f>
        <v>3.1811802532022</v>
      </c>
      <c r="C16">
        <v>10000</v>
      </c>
      <c r="D16">
        <f t="shared" si="7"/>
        <v>130000</v>
      </c>
      <c r="E16" s="3">
        <f t="shared" si="0"/>
        <v>3143.4873864610231</v>
      </c>
      <c r="F16">
        <f t="shared" si="8"/>
        <v>46423.958507984426</v>
      </c>
      <c r="G16" s="3">
        <f t="shared" si="1"/>
        <v>147682.98008107833</v>
      </c>
      <c r="H16">
        <f t="shared" si="2"/>
        <v>0</v>
      </c>
      <c r="I16">
        <f t="shared" si="3"/>
        <v>130000</v>
      </c>
      <c r="J16">
        <f t="shared" si="4"/>
        <v>46423.958507984426</v>
      </c>
      <c r="K16" s="7">
        <f t="shared" si="5"/>
        <v>0.13602292370060254</v>
      </c>
      <c r="L16">
        <f t="shared" si="6"/>
        <v>-10000</v>
      </c>
      <c r="O16" s="3">
        <f>SUM(H$4:H15)+G16</f>
        <v>147682.98008107833</v>
      </c>
      <c r="P16" s="7">
        <f>O16/SUM($C$4:C16)-1</f>
        <v>0.13602292370060254</v>
      </c>
    </row>
    <row r="17" spans="1:16" x14ac:dyDescent="0.2">
      <c r="A17" s="2">
        <f>净值数据!A17</f>
        <v>41333</v>
      </c>
      <c r="B17" s="8">
        <f>净值数据!J17</f>
        <v>3.3903537493032001</v>
      </c>
      <c r="C17">
        <v>10000</v>
      </c>
      <c r="D17">
        <f t="shared" si="7"/>
        <v>140000</v>
      </c>
      <c r="E17" s="3">
        <f t="shared" si="0"/>
        <v>2949.5447199441187</v>
      </c>
      <c r="F17">
        <f t="shared" si="8"/>
        <v>49373.503227928544</v>
      </c>
      <c r="G17" s="3">
        <f t="shared" si="1"/>
        <v>167393.6417850412</v>
      </c>
      <c r="H17">
        <f t="shared" si="2"/>
        <v>0</v>
      </c>
      <c r="I17">
        <f t="shared" si="3"/>
        <v>140000</v>
      </c>
      <c r="J17">
        <f t="shared" si="4"/>
        <v>49373.503227928544</v>
      </c>
      <c r="K17" s="7">
        <f t="shared" si="5"/>
        <v>0.19566886989315146</v>
      </c>
      <c r="L17">
        <f t="shared" si="6"/>
        <v>-10000</v>
      </c>
      <c r="O17" s="3">
        <f>SUM(H$4:H16)+G17</f>
        <v>167393.6417850412</v>
      </c>
      <c r="P17" s="7">
        <f>O17/SUM($C$4:C17)-1</f>
        <v>0.19566886989315146</v>
      </c>
    </row>
    <row r="18" spans="1:16" x14ac:dyDescent="0.2">
      <c r="A18" s="2">
        <f>净值数据!A18</f>
        <v>41362</v>
      </c>
      <c r="B18" s="8">
        <f>净值数据!J18</f>
        <v>2.9371445077510998</v>
      </c>
      <c r="C18">
        <v>10000</v>
      </c>
      <c r="D18">
        <f t="shared" si="7"/>
        <v>150000</v>
      </c>
      <c r="E18" s="3">
        <f t="shared" si="0"/>
        <v>3404.6673473538954</v>
      </c>
      <c r="F18">
        <f t="shared" si="8"/>
        <v>52778.170575282442</v>
      </c>
      <c r="G18" s="3">
        <f t="shared" si="1"/>
        <v>155017.11383434152</v>
      </c>
      <c r="H18">
        <f t="shared" si="2"/>
        <v>0</v>
      </c>
      <c r="I18">
        <f t="shared" si="3"/>
        <v>150000</v>
      </c>
      <c r="J18">
        <f t="shared" si="4"/>
        <v>52778.170575282442</v>
      </c>
      <c r="K18" s="7">
        <f t="shared" si="5"/>
        <v>3.3447425562276756E-2</v>
      </c>
      <c r="L18">
        <f t="shared" si="6"/>
        <v>-10000</v>
      </c>
      <c r="O18" s="3">
        <f>SUM(H$4:H17)+G18</f>
        <v>155017.11383434152</v>
      </c>
      <c r="P18" s="7">
        <f>O18/SUM($C$4:C18)-1</f>
        <v>3.3447425562276756E-2</v>
      </c>
    </row>
    <row r="19" spans="1:16" x14ac:dyDescent="0.2">
      <c r="A19" s="2">
        <f>净值数据!A19</f>
        <v>41390</v>
      </c>
      <c r="B19" s="8">
        <f>净值数据!J19</f>
        <v>2.9981534441139002</v>
      </c>
      <c r="C19">
        <v>10000</v>
      </c>
      <c r="D19">
        <f t="shared" si="7"/>
        <v>160000</v>
      </c>
      <c r="E19" s="3">
        <f t="shared" si="0"/>
        <v>3335.3863257507442</v>
      </c>
      <c r="F19">
        <f t="shared" si="8"/>
        <v>56113.556901033189</v>
      </c>
      <c r="G19" s="3">
        <f t="shared" si="1"/>
        <v>168237.05388431397</v>
      </c>
      <c r="H19">
        <f t="shared" si="2"/>
        <v>0</v>
      </c>
      <c r="I19">
        <f t="shared" si="3"/>
        <v>160000</v>
      </c>
      <c r="J19">
        <f t="shared" si="4"/>
        <v>56113.556901033189</v>
      </c>
      <c r="K19" s="7">
        <f t="shared" si="5"/>
        <v>5.148158677696224E-2</v>
      </c>
      <c r="L19">
        <f t="shared" si="6"/>
        <v>-10000</v>
      </c>
      <c r="O19" s="3">
        <f>SUM(H$4:H18)+G19</f>
        <v>168237.05388431397</v>
      </c>
      <c r="P19" s="7">
        <f>O19/SUM($C$4:C19)-1</f>
        <v>5.148158677696224E-2</v>
      </c>
    </row>
    <row r="20" spans="1:16" x14ac:dyDescent="0.2">
      <c r="A20" s="2">
        <f>净值数据!A20</f>
        <v>41425</v>
      </c>
      <c r="B20" s="8">
        <f>净值数据!J20</f>
        <v>3.2857670012527</v>
      </c>
      <c r="C20">
        <v>10000</v>
      </c>
      <c r="D20">
        <f t="shared" si="7"/>
        <v>170000</v>
      </c>
      <c r="E20" s="3">
        <f t="shared" si="0"/>
        <v>3043.4294325152987</v>
      </c>
      <c r="F20">
        <f t="shared" si="8"/>
        <v>59156.986333548484</v>
      </c>
      <c r="G20" s="3">
        <f t="shared" si="1"/>
        <v>194376.07358833056</v>
      </c>
      <c r="H20">
        <f t="shared" si="2"/>
        <v>0</v>
      </c>
      <c r="I20">
        <f t="shared" si="3"/>
        <v>170000</v>
      </c>
      <c r="J20">
        <f t="shared" si="4"/>
        <v>59156.986333548484</v>
      </c>
      <c r="K20" s="7">
        <f t="shared" si="5"/>
        <v>0.1433886681666503</v>
      </c>
      <c r="L20">
        <f t="shared" si="6"/>
        <v>-10000</v>
      </c>
      <c r="O20" s="3">
        <f>SUM(H$4:H19)+G20</f>
        <v>194376.07358833056</v>
      </c>
      <c r="P20" s="7">
        <f>O20/SUM($C$4:C20)-1</f>
        <v>0.1433886681666503</v>
      </c>
    </row>
    <row r="21" spans="1:16" x14ac:dyDescent="0.2">
      <c r="A21" s="2">
        <f>净值数据!A21</f>
        <v>41453</v>
      </c>
      <c r="B21" s="8">
        <f>净值数据!J21</f>
        <v>2.8499888843757</v>
      </c>
      <c r="C21">
        <v>10000</v>
      </c>
      <c r="D21">
        <f t="shared" si="7"/>
        <v>180000</v>
      </c>
      <c r="E21" s="3">
        <f t="shared" si="0"/>
        <v>3508.7856148570681</v>
      </c>
      <c r="F21">
        <f t="shared" si="8"/>
        <v>62665.771948405556</v>
      </c>
      <c r="G21" s="3">
        <f t="shared" si="1"/>
        <v>178596.75348377839</v>
      </c>
      <c r="H21">
        <f t="shared" si="2"/>
        <v>0</v>
      </c>
      <c r="I21">
        <f t="shared" si="3"/>
        <v>180000</v>
      </c>
      <c r="J21">
        <f t="shared" si="4"/>
        <v>62665.771948405556</v>
      </c>
      <c r="K21" s="7">
        <f t="shared" si="5"/>
        <v>-7.7958139790089698E-3</v>
      </c>
      <c r="L21">
        <f t="shared" si="6"/>
        <v>-10000</v>
      </c>
      <c r="O21" s="3">
        <f>SUM(H$4:H20)+G21</f>
        <v>178596.75348377839</v>
      </c>
      <c r="P21" s="7">
        <f>O21/SUM($C$4:C21)-1</f>
        <v>-7.7958139790089698E-3</v>
      </c>
    </row>
    <row r="22" spans="1:16" x14ac:dyDescent="0.2">
      <c r="A22" s="2">
        <f>净值数据!A22</f>
        <v>41486</v>
      </c>
      <c r="B22" s="8">
        <f>净值数据!J22</f>
        <v>2.8907785806473001</v>
      </c>
      <c r="C22">
        <v>10000</v>
      </c>
      <c r="D22">
        <f t="shared" si="7"/>
        <v>190000</v>
      </c>
      <c r="E22" s="3">
        <f t="shared" si="0"/>
        <v>3459.2756660597679</v>
      </c>
      <c r="F22">
        <f t="shared" si="8"/>
        <v>66125.047614465322</v>
      </c>
      <c r="G22" s="3">
        <f t="shared" si="1"/>
        <v>191152.87128817919</v>
      </c>
      <c r="H22">
        <f t="shared" si="2"/>
        <v>0</v>
      </c>
      <c r="I22">
        <f t="shared" si="3"/>
        <v>190000</v>
      </c>
      <c r="J22">
        <f t="shared" si="4"/>
        <v>66125.047614465322</v>
      </c>
      <c r="K22" s="7">
        <f t="shared" si="5"/>
        <v>6.0677436219958025E-3</v>
      </c>
      <c r="L22">
        <f t="shared" si="6"/>
        <v>-10000</v>
      </c>
      <c r="O22" s="3">
        <f>SUM(H$4:H21)+G22</f>
        <v>191152.87128817919</v>
      </c>
      <c r="P22" s="7">
        <f>O22/SUM($C$4:C22)-1</f>
        <v>6.0677436219958025E-3</v>
      </c>
    </row>
    <row r="23" spans="1:16" x14ac:dyDescent="0.2">
      <c r="A23" s="2">
        <f>净值数据!A23</f>
        <v>41516</v>
      </c>
      <c r="B23" s="8">
        <f>净值数据!J23</f>
        <v>2.8907785806473001</v>
      </c>
      <c r="C23">
        <v>10000</v>
      </c>
      <c r="D23">
        <f t="shared" si="7"/>
        <v>200000</v>
      </c>
      <c r="E23" s="3">
        <f t="shared" si="0"/>
        <v>3459.2756660597679</v>
      </c>
      <c r="F23">
        <f t="shared" si="8"/>
        <v>69584.323280525088</v>
      </c>
      <c r="G23" s="3">
        <f t="shared" si="1"/>
        <v>201152.87128817919</v>
      </c>
      <c r="H23">
        <f t="shared" si="2"/>
        <v>0</v>
      </c>
      <c r="I23">
        <f t="shared" si="3"/>
        <v>200000</v>
      </c>
      <c r="J23">
        <f t="shared" si="4"/>
        <v>69584.323280525088</v>
      </c>
      <c r="K23" s="7">
        <f t="shared" si="5"/>
        <v>5.7643564408960124E-3</v>
      </c>
      <c r="L23">
        <f t="shared" si="6"/>
        <v>-10000</v>
      </c>
      <c r="O23" s="3">
        <f>SUM(H$4:H22)+G23</f>
        <v>201152.87128817919</v>
      </c>
      <c r="P23" s="7">
        <f>O23/SUM($C$4:C23)-1</f>
        <v>5.7643564408960124E-3</v>
      </c>
    </row>
    <row r="24" spans="1:16" x14ac:dyDescent="0.2">
      <c r="A24" s="2">
        <f>净值数据!A24</f>
        <v>41547</v>
      </c>
      <c r="B24" s="8">
        <f>净值数据!J24</f>
        <v>2.8997841213969999</v>
      </c>
      <c r="C24">
        <v>10000</v>
      </c>
      <c r="D24">
        <f t="shared" si="7"/>
        <v>210000</v>
      </c>
      <c r="E24" s="3">
        <f t="shared" si="0"/>
        <v>3448.5325739291243</v>
      </c>
      <c r="F24">
        <f t="shared" si="8"/>
        <v>73032.855854454217</v>
      </c>
      <c r="G24" s="3">
        <f t="shared" si="1"/>
        <v>211779.51574702226</v>
      </c>
      <c r="H24">
        <f t="shared" si="2"/>
        <v>0</v>
      </c>
      <c r="I24">
        <f t="shared" si="3"/>
        <v>210000</v>
      </c>
      <c r="J24">
        <f t="shared" si="4"/>
        <v>73032.855854454217</v>
      </c>
      <c r="K24" s="7">
        <f t="shared" si="5"/>
        <v>8.4738845096297144E-3</v>
      </c>
      <c r="L24">
        <f t="shared" si="6"/>
        <v>-10000</v>
      </c>
      <c r="O24" s="3">
        <f>SUM(H$4:H23)+G24</f>
        <v>211779.51574702226</v>
      </c>
      <c r="P24" s="7">
        <f>O24/SUM($C$4:C24)-1</f>
        <v>8.4738845096297144E-3</v>
      </c>
    </row>
    <row r="25" spans="1:16" x14ac:dyDescent="0.2">
      <c r="A25" s="2">
        <f>净值数据!A25</f>
        <v>41578</v>
      </c>
      <c r="B25" s="8">
        <f>净值数据!J25</f>
        <v>2.9718284473944001</v>
      </c>
      <c r="C25">
        <v>10000</v>
      </c>
      <c r="D25">
        <f t="shared" si="7"/>
        <v>220000</v>
      </c>
      <c r="E25" s="3">
        <f t="shared" si="0"/>
        <v>3364.9317842581613</v>
      </c>
      <c r="F25">
        <f t="shared" si="8"/>
        <v>76397.787638712383</v>
      </c>
      <c r="G25" s="3">
        <f t="shared" si="1"/>
        <v>227041.11862272173</v>
      </c>
      <c r="H25">
        <f t="shared" si="2"/>
        <v>0</v>
      </c>
      <c r="I25">
        <f t="shared" si="3"/>
        <v>220000</v>
      </c>
      <c r="J25">
        <f t="shared" si="4"/>
        <v>76397.787638712383</v>
      </c>
      <c r="K25" s="7">
        <f t="shared" si="5"/>
        <v>3.2005084648735194E-2</v>
      </c>
      <c r="L25">
        <f t="shared" si="6"/>
        <v>-10000</v>
      </c>
      <c r="O25" s="3">
        <f>SUM(H$4:H24)+G25</f>
        <v>227041.11862272173</v>
      </c>
      <c r="P25" s="7">
        <f>O25/SUM($C$4:C25)-1</f>
        <v>3.2005084648735194E-2</v>
      </c>
    </row>
    <row r="26" spans="1:16" x14ac:dyDescent="0.2">
      <c r="A26" s="2">
        <f>净值数据!A26</f>
        <v>41607</v>
      </c>
      <c r="B26" s="8">
        <f>净值数据!J26</f>
        <v>2.953817365895</v>
      </c>
      <c r="C26">
        <v>10000</v>
      </c>
      <c r="D26">
        <f t="shared" si="7"/>
        <v>230000</v>
      </c>
      <c r="E26" s="3">
        <f t="shared" si="0"/>
        <v>3385.4496609914886</v>
      </c>
      <c r="F26">
        <f t="shared" si="8"/>
        <v>79783.237299703876</v>
      </c>
      <c r="G26" s="3">
        <f t="shared" si="1"/>
        <v>235665.11184318701</v>
      </c>
      <c r="H26">
        <f>IF(K26&gt;$N$2,G26*$N$1,0)</f>
        <v>0</v>
      </c>
      <c r="I26">
        <f t="shared" si="3"/>
        <v>230000</v>
      </c>
      <c r="J26">
        <f t="shared" si="4"/>
        <v>79783.237299703876</v>
      </c>
      <c r="K26" s="7">
        <f t="shared" si="5"/>
        <v>2.4630921057334776E-2</v>
      </c>
      <c r="L26">
        <f t="shared" si="6"/>
        <v>-10000</v>
      </c>
      <c r="O26" s="3">
        <f>SUM(H$4:H25)+G26</f>
        <v>235665.11184318701</v>
      </c>
      <c r="P26" s="7">
        <f>O26/SUM($C$4:C26)-1</f>
        <v>2.4630921057334776E-2</v>
      </c>
    </row>
    <row r="27" spans="1:16" x14ac:dyDescent="0.2">
      <c r="A27" s="2">
        <f>净值数据!A27</f>
        <v>41639</v>
      </c>
      <c r="B27" s="8">
        <f>净值数据!J27</f>
        <v>2.8277397953994998</v>
      </c>
      <c r="C27">
        <v>10000</v>
      </c>
      <c r="D27">
        <f t="shared" si="7"/>
        <v>240000</v>
      </c>
      <c r="E27" s="3">
        <f t="shared" si="0"/>
        <v>3536.3932764496853</v>
      </c>
      <c r="F27">
        <f t="shared" si="8"/>
        <v>83319.630576153562</v>
      </c>
      <c r="G27" s="3">
        <f t="shared" si="1"/>
        <v>235606.23511817437</v>
      </c>
      <c r="H27">
        <f t="shared" si="2"/>
        <v>0</v>
      </c>
      <c r="I27">
        <f t="shared" si="3"/>
        <v>240000</v>
      </c>
      <c r="J27">
        <f t="shared" si="4"/>
        <v>83319.630576153562</v>
      </c>
      <c r="K27" s="7">
        <f t="shared" si="5"/>
        <v>-1.8307353674273497E-2</v>
      </c>
      <c r="L27">
        <f t="shared" si="6"/>
        <v>-10000</v>
      </c>
      <c r="O27" s="3">
        <f>SUM(H$4:H26)+G27</f>
        <v>235606.23511817437</v>
      </c>
      <c r="P27" s="7">
        <f>O27/SUM($C$4:C27)-1</f>
        <v>-1.8307353674273497E-2</v>
      </c>
    </row>
    <row r="28" spans="1:16" x14ac:dyDescent="0.2">
      <c r="A28" s="2">
        <f>净值数据!A28</f>
        <v>41669</v>
      </c>
      <c r="B28" s="8">
        <f>净值数据!J28</f>
        <v>2.6926566841542998</v>
      </c>
      <c r="C28">
        <v>10000</v>
      </c>
      <c r="D28">
        <f t="shared" si="7"/>
        <v>250000</v>
      </c>
      <c r="E28" s="3">
        <f t="shared" si="0"/>
        <v>3713.8043103852897</v>
      </c>
      <c r="F28">
        <f t="shared" si="8"/>
        <v>87033.434886538846</v>
      </c>
      <c r="G28" s="3">
        <f t="shared" si="1"/>
        <v>234351.16019214684</v>
      </c>
      <c r="H28">
        <f t="shared" si="2"/>
        <v>0</v>
      </c>
      <c r="I28">
        <f t="shared" si="3"/>
        <v>250000</v>
      </c>
      <c r="J28">
        <f t="shared" si="4"/>
        <v>87033.434886538846</v>
      </c>
      <c r="K28" s="7">
        <f t="shared" si="5"/>
        <v>-6.2595359231412684E-2</v>
      </c>
      <c r="L28">
        <f t="shared" si="6"/>
        <v>-10000</v>
      </c>
      <c r="O28" s="3">
        <f>SUM(H$4:H27)+G28</f>
        <v>234351.16019214684</v>
      </c>
      <c r="P28" s="7">
        <f>O28/SUM($C$4:C28)-1</f>
        <v>-6.2595359231412684E-2</v>
      </c>
    </row>
    <row r="29" spans="1:16" x14ac:dyDescent="0.2">
      <c r="A29" s="2">
        <f>净值数据!A29</f>
        <v>41698</v>
      </c>
      <c r="B29" s="8">
        <f>净值数据!J29</f>
        <v>2.5395624914098001</v>
      </c>
      <c r="C29">
        <v>10000</v>
      </c>
      <c r="D29">
        <f t="shared" si="7"/>
        <v>260000</v>
      </c>
      <c r="E29" s="3">
        <f t="shared" si="0"/>
        <v>3937.6861305148077</v>
      </c>
      <c r="F29">
        <f t="shared" si="8"/>
        <v>90971.121017053651</v>
      </c>
      <c r="G29" s="3">
        <f t="shared" si="1"/>
        <v>231026.84673641119</v>
      </c>
      <c r="H29">
        <f t="shared" si="2"/>
        <v>0</v>
      </c>
      <c r="I29">
        <f t="shared" si="3"/>
        <v>260000</v>
      </c>
      <c r="J29">
        <f t="shared" si="4"/>
        <v>90971.121017053651</v>
      </c>
      <c r="K29" s="7">
        <f t="shared" si="5"/>
        <v>-0.11143520485995695</v>
      </c>
      <c r="L29">
        <f t="shared" si="6"/>
        <v>-10000</v>
      </c>
      <c r="O29" s="3">
        <f>SUM(H$4:H28)+G29</f>
        <v>231026.84673641119</v>
      </c>
      <c r="P29" s="7">
        <f>O29/SUM($C$4:C29)-1</f>
        <v>-0.11143520485995695</v>
      </c>
    </row>
    <row r="30" spans="1:16" x14ac:dyDescent="0.2">
      <c r="A30" s="2">
        <f>净值数据!A30</f>
        <v>41729</v>
      </c>
      <c r="B30" s="8">
        <f>净值数据!J30</f>
        <v>2.6206123581569001</v>
      </c>
      <c r="C30">
        <v>10000</v>
      </c>
      <c r="D30">
        <f t="shared" si="7"/>
        <v>270000</v>
      </c>
      <c r="E30" s="3">
        <f t="shared" si="0"/>
        <v>3815.9020233855144</v>
      </c>
      <c r="F30">
        <f t="shared" si="8"/>
        <v>94787.023040439162</v>
      </c>
      <c r="G30" s="3">
        <f t="shared" si="1"/>
        <v>248400.0439726777</v>
      </c>
      <c r="H30">
        <f t="shared" si="2"/>
        <v>0</v>
      </c>
      <c r="I30">
        <f t="shared" si="3"/>
        <v>270000</v>
      </c>
      <c r="J30">
        <f t="shared" si="4"/>
        <v>94787.023040439162</v>
      </c>
      <c r="K30" s="7">
        <f t="shared" si="5"/>
        <v>-7.9999837138230778E-2</v>
      </c>
      <c r="L30">
        <f t="shared" si="6"/>
        <v>-10000</v>
      </c>
      <c r="O30" s="3">
        <f>SUM(H$4:H29)+G30</f>
        <v>248400.0439726777</v>
      </c>
      <c r="P30" s="7">
        <f>O30/SUM($C$4:C30)-1</f>
        <v>-7.9999837138230778E-2</v>
      </c>
    </row>
    <row r="31" spans="1:16" x14ac:dyDescent="0.2">
      <c r="A31" s="2">
        <f>净值数据!A31</f>
        <v>41759</v>
      </c>
      <c r="B31" s="8">
        <f>净值数据!J31</f>
        <v>2.7016622249040001</v>
      </c>
      <c r="C31">
        <v>10000</v>
      </c>
      <c r="D31">
        <f t="shared" si="7"/>
        <v>280000</v>
      </c>
      <c r="E31" s="3">
        <f t="shared" si="0"/>
        <v>3701.4249626839774</v>
      </c>
      <c r="F31">
        <f t="shared" si="8"/>
        <v>98488.448003123136</v>
      </c>
      <c r="G31" s="3">
        <f t="shared" si="1"/>
        <v>266082.51955945959</v>
      </c>
      <c r="H31">
        <f t="shared" si="2"/>
        <v>0</v>
      </c>
      <c r="I31">
        <f t="shared" si="3"/>
        <v>280000</v>
      </c>
      <c r="J31">
        <f t="shared" si="4"/>
        <v>98488.448003123136</v>
      </c>
      <c r="K31" s="7">
        <f t="shared" si="5"/>
        <v>-4.970528728764434E-2</v>
      </c>
      <c r="L31">
        <f t="shared" si="6"/>
        <v>-10000</v>
      </c>
      <c r="O31" s="3">
        <f>SUM(H$4:H30)+G31</f>
        <v>266082.51955945959</v>
      </c>
      <c r="P31" s="7">
        <f>O31/SUM($C$4:C31)-1</f>
        <v>-4.970528728764434E-2</v>
      </c>
    </row>
    <row r="32" spans="1:16" x14ac:dyDescent="0.2">
      <c r="A32" s="2">
        <f>净值数据!A32</f>
        <v>41789</v>
      </c>
      <c r="B32" s="8">
        <f>净值数据!J32</f>
        <v>2.7196733064034002</v>
      </c>
      <c r="C32">
        <v>10000</v>
      </c>
      <c r="D32">
        <f t="shared" si="7"/>
        <v>290000</v>
      </c>
      <c r="E32" s="3">
        <f t="shared" si="0"/>
        <v>3676.9122145866781</v>
      </c>
      <c r="F32">
        <f t="shared" si="8"/>
        <v>102165.36021770981</v>
      </c>
      <c r="G32" s="3">
        <f t="shared" si="1"/>
        <v>277856.40302319324</v>
      </c>
      <c r="H32">
        <f t="shared" si="2"/>
        <v>0</v>
      </c>
      <c r="I32">
        <f t="shared" si="3"/>
        <v>290000</v>
      </c>
      <c r="J32">
        <f t="shared" si="4"/>
        <v>102165.36021770981</v>
      </c>
      <c r="K32" s="7">
        <f t="shared" si="5"/>
        <v>-4.1874472333816359E-2</v>
      </c>
      <c r="L32">
        <f t="shared" si="6"/>
        <v>-10000</v>
      </c>
      <c r="O32" s="3">
        <f>SUM(H$4:H31)+G32</f>
        <v>277856.40302319324</v>
      </c>
      <c r="P32" s="7">
        <f>O32/SUM($C$4:C32)-1</f>
        <v>-4.1874472333816359E-2</v>
      </c>
    </row>
    <row r="33" spans="1:16" x14ac:dyDescent="0.2">
      <c r="A33" s="2">
        <f>净值数据!A33</f>
        <v>41820</v>
      </c>
      <c r="B33" s="8">
        <f>净值数据!J33</f>
        <v>2.6667672911999998</v>
      </c>
      <c r="C33">
        <v>10000</v>
      </c>
      <c r="D33">
        <f t="shared" si="7"/>
        <v>300000</v>
      </c>
      <c r="E33" s="3">
        <f t="shared" si="0"/>
        <v>3749.8585020893106</v>
      </c>
      <c r="F33">
        <f t="shared" si="8"/>
        <v>105915.21871979912</v>
      </c>
      <c r="G33" s="3">
        <f t="shared" si="1"/>
        <v>282451.24092225422</v>
      </c>
      <c r="H33">
        <f t="shared" si="2"/>
        <v>0</v>
      </c>
      <c r="I33">
        <f t="shared" si="3"/>
        <v>300000</v>
      </c>
      <c r="J33">
        <f t="shared" si="4"/>
        <v>105915.21871979912</v>
      </c>
      <c r="K33" s="7">
        <f t="shared" si="5"/>
        <v>-5.849586359248593E-2</v>
      </c>
      <c r="L33">
        <f t="shared" si="6"/>
        <v>-10000</v>
      </c>
      <c r="O33" s="3">
        <f>SUM(H$4:H32)+G33</f>
        <v>282451.24092225422</v>
      </c>
      <c r="P33" s="7">
        <f>O33/SUM($C$4:C33)-1</f>
        <v>-5.849586359248593E-2</v>
      </c>
    </row>
    <row r="34" spans="1:16" x14ac:dyDescent="0.2">
      <c r="A34" s="2">
        <f>净值数据!A34</f>
        <v>41851</v>
      </c>
      <c r="B34" s="8">
        <f>净值数据!J34</f>
        <v>2.9693791824</v>
      </c>
      <c r="C34">
        <v>10000</v>
      </c>
      <c r="D34">
        <f t="shared" si="7"/>
        <v>310000</v>
      </c>
      <c r="E34" s="3">
        <f t="shared" si="0"/>
        <v>3367.7073171630113</v>
      </c>
      <c r="F34">
        <f t="shared" si="8"/>
        <v>109282.92603696213</v>
      </c>
      <c r="G34" s="3">
        <f t="shared" si="1"/>
        <v>324502.44556591427</v>
      </c>
      <c r="H34">
        <f t="shared" si="2"/>
        <v>0</v>
      </c>
      <c r="I34">
        <f t="shared" si="3"/>
        <v>310000</v>
      </c>
      <c r="J34">
        <f t="shared" si="4"/>
        <v>109282.92603696213</v>
      </c>
      <c r="K34" s="7">
        <f t="shared" si="5"/>
        <v>4.6782082470691266E-2</v>
      </c>
      <c r="L34">
        <f t="shared" si="6"/>
        <v>-10000</v>
      </c>
      <c r="O34" s="3">
        <f>SUM(H$4:H33)+G34</f>
        <v>324502.44556591427</v>
      </c>
      <c r="P34" s="7">
        <f>O34/SUM($C$4:C34)-1</f>
        <v>4.6782082470691266E-2</v>
      </c>
    </row>
    <row r="35" spans="1:16" x14ac:dyDescent="0.2">
      <c r="A35" s="2">
        <f>净值数据!A35</f>
        <v>41880</v>
      </c>
      <c r="B35" s="8">
        <f>净值数据!J35</f>
        <v>2.9693791824</v>
      </c>
      <c r="C35">
        <v>10000</v>
      </c>
      <c r="D35">
        <f t="shared" si="7"/>
        <v>320000</v>
      </c>
      <c r="E35" s="3">
        <f t="shared" si="0"/>
        <v>3367.7073171630113</v>
      </c>
      <c r="F35">
        <f t="shared" si="8"/>
        <v>112650.63335412515</v>
      </c>
      <c r="G35" s="3">
        <f t="shared" si="1"/>
        <v>334502.44556591433</v>
      </c>
      <c r="H35">
        <f t="shared" si="2"/>
        <v>0</v>
      </c>
      <c r="I35">
        <f t="shared" si="3"/>
        <v>320000</v>
      </c>
      <c r="J35">
        <f t="shared" si="4"/>
        <v>112650.63335412515</v>
      </c>
      <c r="K35" s="7">
        <f t="shared" si="5"/>
        <v>4.5320142393482366E-2</v>
      </c>
      <c r="L35">
        <f t="shared" si="6"/>
        <v>-10000</v>
      </c>
      <c r="O35" s="3">
        <f>SUM(H$4:H34)+G35</f>
        <v>334502.44556591433</v>
      </c>
      <c r="P35" s="7">
        <f>O35/SUM($C$4:C35)-1</f>
        <v>4.5320142393482366E-2</v>
      </c>
    </row>
    <row r="36" spans="1:16" x14ac:dyDescent="0.2">
      <c r="A36" s="2">
        <f>净值数据!A36</f>
        <v>41912</v>
      </c>
      <c r="B36" s="8">
        <f>净值数据!J36</f>
        <v>3.2057947223999999</v>
      </c>
      <c r="C36">
        <v>10000</v>
      </c>
      <c r="D36">
        <f t="shared" si="7"/>
        <v>330000</v>
      </c>
      <c r="E36" s="3">
        <f t="shared" si="0"/>
        <v>3119.3513203220814</v>
      </c>
      <c r="F36">
        <f t="shared" si="8"/>
        <v>115769.98467444723</v>
      </c>
      <c r="G36" s="3">
        <f t="shared" si="1"/>
        <v>371134.80588167178</v>
      </c>
      <c r="H36">
        <f t="shared" si="2"/>
        <v>0</v>
      </c>
      <c r="I36">
        <f t="shared" si="3"/>
        <v>330000</v>
      </c>
      <c r="J36">
        <f t="shared" si="4"/>
        <v>115769.98467444723</v>
      </c>
      <c r="K36" s="7">
        <f t="shared" si="5"/>
        <v>0.12465092691415691</v>
      </c>
      <c r="L36">
        <f t="shared" si="6"/>
        <v>-10000</v>
      </c>
      <c r="O36" s="3">
        <f>SUM(H$4:H35)+G36</f>
        <v>371134.80588167178</v>
      </c>
      <c r="P36" s="7">
        <f>O36/SUM($C$4:C36)-1</f>
        <v>0.12465092691415691</v>
      </c>
    </row>
    <row r="37" spans="1:16" x14ac:dyDescent="0.2">
      <c r="A37" s="2">
        <f>净值数据!A37</f>
        <v>41943</v>
      </c>
      <c r="B37" s="8">
        <f>净值数据!J37</f>
        <v>3.2909043167999998</v>
      </c>
      <c r="C37">
        <v>10000</v>
      </c>
      <c r="D37">
        <f t="shared" si="7"/>
        <v>340000</v>
      </c>
      <c r="E37" s="3">
        <f t="shared" si="0"/>
        <v>3038.6784413482346</v>
      </c>
      <c r="F37">
        <f t="shared" si="8"/>
        <v>118808.66311579547</v>
      </c>
      <c r="G37" s="3">
        <f t="shared" si="1"/>
        <v>390987.94232100825</v>
      </c>
      <c r="H37">
        <f t="shared" si="2"/>
        <v>0</v>
      </c>
      <c r="I37">
        <f t="shared" si="3"/>
        <v>340000</v>
      </c>
      <c r="J37">
        <f t="shared" si="4"/>
        <v>118808.66311579547</v>
      </c>
      <c r="K37" s="7">
        <f t="shared" si="5"/>
        <v>0.14996453623825956</v>
      </c>
      <c r="L37">
        <f t="shared" si="6"/>
        <v>-10000</v>
      </c>
      <c r="O37" s="3">
        <f>SUM(H$4:H36)+G37</f>
        <v>390987.94232100825</v>
      </c>
      <c r="P37" s="7">
        <f>O37/SUM($C$4:C37)-1</f>
        <v>0.14996453623825956</v>
      </c>
    </row>
    <row r="38" spans="1:16" x14ac:dyDescent="0.2">
      <c r="A38" s="2">
        <f>净值数据!A38</f>
        <v>41971</v>
      </c>
      <c r="B38" s="8">
        <f>净值数据!J38</f>
        <v>3.9528678288000001</v>
      </c>
      <c r="C38">
        <v>10000</v>
      </c>
      <c r="D38">
        <f t="shared" si="7"/>
        <v>350000</v>
      </c>
      <c r="E38" s="3">
        <f t="shared" si="0"/>
        <v>2529.8088459071423</v>
      </c>
      <c r="F38">
        <f t="shared" si="8"/>
        <v>121338.47196170261</v>
      </c>
      <c r="G38" s="3">
        <f t="shared" si="1"/>
        <v>479634.94221316511</v>
      </c>
      <c r="H38">
        <f t="shared" si="2"/>
        <v>0</v>
      </c>
      <c r="I38">
        <f t="shared" si="3"/>
        <v>350000</v>
      </c>
      <c r="J38">
        <f t="shared" si="4"/>
        <v>121338.47196170261</v>
      </c>
      <c r="K38" s="7">
        <f t="shared" si="5"/>
        <v>0.37038554918047173</v>
      </c>
      <c r="L38">
        <f t="shared" si="6"/>
        <v>-10000</v>
      </c>
      <c r="O38" s="3">
        <f>SUM(H$4:H37)+G38</f>
        <v>479634.94221316511</v>
      </c>
      <c r="P38" s="7">
        <f>O38/SUM($C$4:C38)-1</f>
        <v>0.37038554918047173</v>
      </c>
    </row>
    <row r="39" spans="1:16" x14ac:dyDescent="0.2">
      <c r="A39" s="2">
        <f>净值数据!A39</f>
        <v>42004</v>
      </c>
      <c r="B39" s="8">
        <f>净值数据!J39</f>
        <v>6.8844205248000003</v>
      </c>
      <c r="C39">
        <v>10000</v>
      </c>
      <c r="D39">
        <f t="shared" si="7"/>
        <v>360000</v>
      </c>
      <c r="E39" s="3">
        <f t="shared" si="0"/>
        <v>1452.5550791060241</v>
      </c>
      <c r="F39">
        <f t="shared" si="8"/>
        <v>122791.02704080864</v>
      </c>
      <c r="G39" s="3">
        <f t="shared" si="1"/>
        <v>845345.06682101486</v>
      </c>
      <c r="H39">
        <f t="shared" si="2"/>
        <v>422672.53341050743</v>
      </c>
      <c r="I39">
        <f t="shared" si="3"/>
        <v>180000</v>
      </c>
      <c r="J39">
        <f t="shared" si="4"/>
        <v>61395.513520404318</v>
      </c>
      <c r="K39" s="7">
        <f t="shared" si="5"/>
        <v>1.3481807411694855</v>
      </c>
      <c r="L39">
        <f t="shared" si="6"/>
        <v>412672.53341050743</v>
      </c>
      <c r="O39" s="3">
        <f>SUM(H$4:H38)+G39</f>
        <v>845345.06682101486</v>
      </c>
      <c r="P39" s="6">
        <f>O39/SUM($C$4:C39)-1</f>
        <v>1.3481807411694855</v>
      </c>
    </row>
    <row r="40" spans="1:16" x14ac:dyDescent="0.2">
      <c r="A40" s="2">
        <f>净值数据!A40</f>
        <v>42034</v>
      </c>
      <c r="B40" s="8">
        <f>净值数据!J40</f>
        <v>5.5604935007999998</v>
      </c>
      <c r="C40">
        <v>10000</v>
      </c>
      <c r="D40">
        <f t="shared" si="7"/>
        <v>190000</v>
      </c>
      <c r="E40" s="3">
        <f t="shared" si="0"/>
        <v>1798.4015265122205</v>
      </c>
      <c r="F40">
        <f t="shared" si="8"/>
        <v>63193.91504691654</v>
      </c>
      <c r="G40" s="3">
        <f t="shared" si="1"/>
        <v>351389.35390848672</v>
      </c>
      <c r="H40">
        <f t="shared" si="2"/>
        <v>175694.67695424336</v>
      </c>
      <c r="I40">
        <f t="shared" si="3"/>
        <v>95000</v>
      </c>
      <c r="J40">
        <f t="shared" si="4"/>
        <v>31596.95752345827</v>
      </c>
      <c r="K40" s="7">
        <f t="shared" si="5"/>
        <v>0.84941765214993015</v>
      </c>
      <c r="L40">
        <f t="shared" si="6"/>
        <v>165694.67695424336</v>
      </c>
      <c r="O40" s="3">
        <f>SUM(H$4:H39)+G40</f>
        <v>774061.88731899415</v>
      </c>
      <c r="P40" s="7">
        <f>O40/SUM($C$4:C40)-1</f>
        <v>1.0920591549162002</v>
      </c>
    </row>
    <row r="41" spans="1:16" x14ac:dyDescent="0.2">
      <c r="A41" s="2">
        <f>净值数据!A41</f>
        <v>42062</v>
      </c>
      <c r="B41" s="8">
        <f>净值数据!J41</f>
        <v>6.0616944455999997</v>
      </c>
      <c r="C41">
        <v>10000</v>
      </c>
      <c r="D41">
        <f t="shared" si="7"/>
        <v>105000</v>
      </c>
      <c r="E41" s="3">
        <f t="shared" si="0"/>
        <v>1649.703740388745</v>
      </c>
      <c r="F41">
        <f t="shared" si="8"/>
        <v>33246.661263847018</v>
      </c>
      <c r="G41" s="3">
        <f t="shared" si="1"/>
        <v>201531.10191780614</v>
      </c>
      <c r="H41">
        <f t="shared" si="2"/>
        <v>100765.55095890307</v>
      </c>
      <c r="I41">
        <f t="shared" si="3"/>
        <v>52500</v>
      </c>
      <c r="J41">
        <f t="shared" si="4"/>
        <v>16623.330631923509</v>
      </c>
      <c r="K41" s="7">
        <f t="shared" si="5"/>
        <v>0.91934382778862989</v>
      </c>
      <c r="L41">
        <f t="shared" si="6"/>
        <v>90765.55095890307</v>
      </c>
      <c r="O41" s="3">
        <f>SUM(H$4:H40)+G41</f>
        <v>799898.3122825569</v>
      </c>
      <c r="P41" s="7">
        <f>O41/SUM($C$4:C41)-1</f>
        <v>1.1049955586383078</v>
      </c>
    </row>
    <row r="42" spans="1:16" x14ac:dyDescent="0.2">
      <c r="A42" s="2">
        <f>净值数据!A42</f>
        <v>42094</v>
      </c>
      <c r="B42" s="8">
        <f>净值数据!J42</f>
        <v>7.2532287672000004</v>
      </c>
      <c r="C42">
        <v>10000</v>
      </c>
      <c r="D42">
        <f t="shared" si="7"/>
        <v>62500</v>
      </c>
      <c r="E42" s="3">
        <f t="shared" si="0"/>
        <v>1378.6963462701244</v>
      </c>
      <c r="F42">
        <f t="shared" si="8"/>
        <v>18002.026978193633</v>
      </c>
      <c r="G42" s="3">
        <f t="shared" si="1"/>
        <v>130572.81994614455</v>
      </c>
      <c r="H42">
        <f t="shared" si="2"/>
        <v>65286.409973072274</v>
      </c>
      <c r="I42">
        <f t="shared" si="3"/>
        <v>31250</v>
      </c>
      <c r="J42">
        <f t="shared" si="4"/>
        <v>9001.0134890968166</v>
      </c>
      <c r="K42" s="7">
        <f t="shared" si="5"/>
        <v>1.0891651191383129</v>
      </c>
      <c r="L42">
        <f t="shared" si="6"/>
        <v>55286.409973072274</v>
      </c>
      <c r="O42" s="3">
        <f>SUM(H$4:H41)+G42</f>
        <v>829705.58126979845</v>
      </c>
      <c r="P42" s="7">
        <f>O42/SUM($C$4:C42)-1</f>
        <v>1.1274502083840985</v>
      </c>
    </row>
    <row r="43" spans="1:16" x14ac:dyDescent="0.2">
      <c r="A43" s="2">
        <f>净值数据!A43</f>
        <v>42124</v>
      </c>
      <c r="B43" s="8">
        <f>净值数据!J43</f>
        <v>10.307717544000001</v>
      </c>
      <c r="C43">
        <v>10000</v>
      </c>
      <c r="D43">
        <f t="shared" si="7"/>
        <v>41250</v>
      </c>
      <c r="E43" s="3">
        <f t="shared" si="0"/>
        <v>970.14687852218844</v>
      </c>
      <c r="F43">
        <f t="shared" si="8"/>
        <v>9971.1603676190043</v>
      </c>
      <c r="G43" s="3">
        <f t="shared" si="1"/>
        <v>102779.90465534391</v>
      </c>
      <c r="H43">
        <f t="shared" si="2"/>
        <v>51389.952327671956</v>
      </c>
      <c r="I43">
        <f t="shared" si="3"/>
        <v>20625</v>
      </c>
      <c r="J43">
        <f t="shared" si="4"/>
        <v>4985.5801838095022</v>
      </c>
      <c r="K43" s="7">
        <f t="shared" si="5"/>
        <v>1.4916340522507614</v>
      </c>
      <c r="L43">
        <f t="shared" si="6"/>
        <v>41389.952327671956</v>
      </c>
      <c r="O43" s="3">
        <f>SUM(H$4:H42)+G43</f>
        <v>867199.07595207007</v>
      </c>
      <c r="P43" s="7">
        <f>O43/SUM($C$4:C43)-1</f>
        <v>1.1679976898801754</v>
      </c>
    </row>
    <row r="44" spans="1:16" x14ac:dyDescent="0.2">
      <c r="A44" s="2">
        <f>净值数据!A44</f>
        <v>42153</v>
      </c>
      <c r="B44" s="8">
        <f>净值数据!J44</f>
        <v>8.8041147096000003</v>
      </c>
      <c r="C44">
        <v>10000</v>
      </c>
      <c r="D44">
        <f t="shared" si="7"/>
        <v>30625</v>
      </c>
      <c r="E44" s="3">
        <f t="shared" si="0"/>
        <v>1135.8325430603497</v>
      </c>
      <c r="F44">
        <f t="shared" si="8"/>
        <v>6121.4127268698521</v>
      </c>
      <c r="G44" s="3">
        <f t="shared" si="1"/>
        <v>53893.619832167511</v>
      </c>
      <c r="H44">
        <f t="shared" si="2"/>
        <v>26946.809916083756</v>
      </c>
      <c r="I44">
        <f t="shared" si="3"/>
        <v>15312.5</v>
      </c>
      <c r="J44">
        <f t="shared" si="4"/>
        <v>3060.7063634349261</v>
      </c>
      <c r="K44" s="7">
        <f t="shared" si="5"/>
        <v>0.75979166798914322</v>
      </c>
      <c r="L44">
        <f t="shared" si="6"/>
        <v>16946.809916083756</v>
      </c>
      <c r="O44" s="3">
        <f>SUM(H$4:H43)+G44</f>
        <v>869702.74345656554</v>
      </c>
      <c r="P44" s="7">
        <f>O44/SUM($C$4:C44)-1</f>
        <v>1.1212262035525988</v>
      </c>
    </row>
    <row r="45" spans="1:16" x14ac:dyDescent="0.2">
      <c r="A45" s="2">
        <f>净值数据!A45</f>
        <v>42185</v>
      </c>
      <c r="B45" s="8">
        <f>净值数据!J45</f>
        <v>8.0008680000000005</v>
      </c>
      <c r="C45">
        <v>10000</v>
      </c>
      <c r="D45">
        <f t="shared" si="7"/>
        <v>25312.5</v>
      </c>
      <c r="E45" s="3">
        <f t="shared" si="0"/>
        <v>1249.864389713716</v>
      </c>
      <c r="F45">
        <f t="shared" si="8"/>
        <v>4310.5707531486423</v>
      </c>
      <c r="G45" s="3">
        <f t="shared" si="1"/>
        <v>34488.307600602871</v>
      </c>
      <c r="H45">
        <f t="shared" si="2"/>
        <v>0</v>
      </c>
      <c r="I45">
        <f t="shared" si="3"/>
        <v>25312.5</v>
      </c>
      <c r="J45">
        <f t="shared" si="4"/>
        <v>4310.5707531486423</v>
      </c>
      <c r="K45" s="7">
        <f t="shared" si="5"/>
        <v>0.36250104101147151</v>
      </c>
      <c r="L45">
        <f t="shared" si="6"/>
        <v>-10000</v>
      </c>
      <c r="O45" s="3">
        <f>SUM(H$4:H44)+G45</f>
        <v>877244.24114108458</v>
      </c>
      <c r="P45" s="7">
        <f>O45/SUM($C$4:C45)-1</f>
        <v>1.08867676462163</v>
      </c>
    </row>
    <row r="46" spans="1:16" x14ac:dyDescent="0.2">
      <c r="A46" s="2">
        <f>净值数据!A46</f>
        <v>42216</v>
      </c>
      <c r="B46" s="8">
        <f>净值数据!J46</f>
        <v>6.7010880000000004</v>
      </c>
      <c r="C46">
        <v>10000</v>
      </c>
      <c r="D46">
        <f t="shared" si="7"/>
        <v>35312.5</v>
      </c>
      <c r="E46" s="3">
        <f t="shared" si="0"/>
        <v>1492.2949825461178</v>
      </c>
      <c r="F46">
        <f t="shared" si="8"/>
        <v>5802.8657356947606</v>
      </c>
      <c r="G46" s="3">
        <f t="shared" si="1"/>
        <v>38885.513947075335</v>
      </c>
      <c r="H46">
        <f t="shared" si="2"/>
        <v>0</v>
      </c>
      <c r="I46">
        <f t="shared" si="3"/>
        <v>35312.5</v>
      </c>
      <c r="J46">
        <f t="shared" si="4"/>
        <v>5802.8657356947606</v>
      </c>
      <c r="K46" s="7">
        <f t="shared" si="5"/>
        <v>0.10118269584638107</v>
      </c>
      <c r="L46">
        <f t="shared" si="6"/>
        <v>-10000</v>
      </c>
      <c r="O46" s="3">
        <f>SUM(H$4:H45)+G46</f>
        <v>881641.44748755707</v>
      </c>
      <c r="P46" s="7">
        <f>O46/SUM($C$4:C46)-1</f>
        <v>1.0503289476454816</v>
      </c>
    </row>
    <row r="47" spans="1:16" x14ac:dyDescent="0.2">
      <c r="A47" s="2">
        <f>净值数据!A47</f>
        <v>42247</v>
      </c>
      <c r="B47" s="8">
        <f>净值数据!J47</f>
        <v>5.9019640000000004</v>
      </c>
      <c r="C47">
        <v>10000</v>
      </c>
      <c r="D47">
        <f t="shared" si="7"/>
        <v>45312.5</v>
      </c>
      <c r="E47" s="3">
        <f t="shared" si="0"/>
        <v>1694.3512363003229</v>
      </c>
      <c r="F47">
        <f t="shared" si="8"/>
        <v>7497.2169719950834</v>
      </c>
      <c r="G47" s="3">
        <f t="shared" si="1"/>
        <v>44248.304668903991</v>
      </c>
      <c r="H47">
        <f t="shared" si="2"/>
        <v>0</v>
      </c>
      <c r="I47">
        <f t="shared" si="3"/>
        <v>45312.5</v>
      </c>
      <c r="J47">
        <f t="shared" si="4"/>
        <v>7497.2169719950834</v>
      </c>
      <c r="K47" s="7">
        <f t="shared" si="5"/>
        <v>-2.3485690065567111E-2</v>
      </c>
      <c r="L47">
        <f t="shared" si="6"/>
        <v>-10000</v>
      </c>
      <c r="O47" s="3">
        <f>SUM(H$4:H46)+G47</f>
        <v>887004.23820938566</v>
      </c>
      <c r="P47" s="7">
        <f>O47/SUM($C$4:C47)-1</f>
        <v>1.015918723203149</v>
      </c>
    </row>
    <row r="48" spans="1:16" x14ac:dyDescent="0.2">
      <c r="A48" s="2">
        <f>净值数据!A48</f>
        <v>42277</v>
      </c>
      <c r="B48" s="8">
        <f>净值数据!J48</f>
        <v>5.5649839999999999</v>
      </c>
      <c r="C48">
        <v>10000</v>
      </c>
      <c r="D48">
        <f t="shared" si="7"/>
        <v>55312.5</v>
      </c>
      <c r="E48" s="3">
        <f t="shared" si="0"/>
        <v>1796.9503596057059</v>
      </c>
      <c r="F48">
        <f t="shared" si="8"/>
        <v>9294.1673316007891</v>
      </c>
      <c r="G48" s="3">
        <f t="shared" si="1"/>
        <v>51721.892493681087</v>
      </c>
      <c r="H48">
        <f t="shared" si="2"/>
        <v>0</v>
      </c>
      <c r="I48">
        <f t="shared" si="3"/>
        <v>55312.5</v>
      </c>
      <c r="J48">
        <f t="shared" si="4"/>
        <v>9294.1673316007891</v>
      </c>
      <c r="K48" s="7">
        <f t="shared" si="5"/>
        <v>-6.4914937967347597E-2</v>
      </c>
      <c r="L48">
        <f t="shared" si="6"/>
        <v>-10000</v>
      </c>
      <c r="O48" s="3">
        <f>SUM(H$4:H47)+G48</f>
        <v>894477.82603416278</v>
      </c>
      <c r="P48" s="7">
        <f>O48/SUM($C$4:C48)-1</f>
        <v>0.98772850229813947</v>
      </c>
    </row>
    <row r="49" spans="1:16" x14ac:dyDescent="0.2">
      <c r="A49" s="2">
        <f>净值数据!A49</f>
        <v>42307</v>
      </c>
      <c r="B49" s="8">
        <f>净值数据!J49</f>
        <v>5.9789880000000002</v>
      </c>
      <c r="C49">
        <v>10000</v>
      </c>
      <c r="D49">
        <f t="shared" si="7"/>
        <v>65312.5</v>
      </c>
      <c r="E49" s="3">
        <f t="shared" si="0"/>
        <v>1672.5238451724606</v>
      </c>
      <c r="F49">
        <f t="shared" si="8"/>
        <v>10966.691176773249</v>
      </c>
      <c r="G49" s="3">
        <f t="shared" si="1"/>
        <v>65569.714945633139</v>
      </c>
      <c r="H49">
        <f t="shared" si="2"/>
        <v>0</v>
      </c>
      <c r="I49">
        <f t="shared" si="3"/>
        <v>65312.5</v>
      </c>
      <c r="J49">
        <f t="shared" si="4"/>
        <v>10966.691176773249</v>
      </c>
      <c r="K49" s="7">
        <f t="shared" si="5"/>
        <v>3.9382192632824164E-3</v>
      </c>
      <c r="L49">
        <f t="shared" si="6"/>
        <v>-10000</v>
      </c>
      <c r="O49" s="3">
        <f>SUM(H$4:H48)+G49</f>
        <v>908325.64848611481</v>
      </c>
      <c r="P49" s="7">
        <f>O49/SUM($C$4:C49)-1</f>
        <v>0.9746209749698147</v>
      </c>
    </row>
    <row r="50" spans="1:16" x14ac:dyDescent="0.2">
      <c r="A50" s="2">
        <f>净值数据!A50</f>
        <v>42338</v>
      </c>
      <c r="B50" s="8">
        <f>净值数据!J50</f>
        <v>5.96936</v>
      </c>
      <c r="C50">
        <v>10000</v>
      </c>
      <c r="D50">
        <f t="shared" si="7"/>
        <v>75312.5</v>
      </c>
      <c r="E50" s="3">
        <f t="shared" si="0"/>
        <v>1675.2214642775775</v>
      </c>
      <c r="F50">
        <f t="shared" si="8"/>
        <v>12641.912641050827</v>
      </c>
      <c r="G50" s="3">
        <f t="shared" si="1"/>
        <v>75464.127642983163</v>
      </c>
      <c r="H50">
        <f t="shared" si="2"/>
        <v>0</v>
      </c>
      <c r="I50">
        <f t="shared" si="3"/>
        <v>75312.5</v>
      </c>
      <c r="J50">
        <f t="shared" si="4"/>
        <v>12641.912641050827</v>
      </c>
      <c r="K50" s="7">
        <f t="shared" si="5"/>
        <v>2.0133131018511552E-3</v>
      </c>
      <c r="L50">
        <f t="shared" si="6"/>
        <v>-10000</v>
      </c>
      <c r="O50" s="3">
        <f>SUM(H$4:H49)+G50</f>
        <v>918220.06118346495</v>
      </c>
      <c r="P50" s="7">
        <f>O50/SUM($C$4:C50)-1</f>
        <v>0.95365970464567007</v>
      </c>
    </row>
    <row r="51" spans="1:16" x14ac:dyDescent="0.2">
      <c r="A51" s="2">
        <f>净值数据!A51</f>
        <v>42369</v>
      </c>
      <c r="B51" s="8">
        <f>净值数据!J51</f>
        <v>6.104152</v>
      </c>
      <c r="C51">
        <v>10000</v>
      </c>
      <c r="D51">
        <f t="shared" si="7"/>
        <v>85312.5</v>
      </c>
      <c r="E51" s="3">
        <f t="shared" si="0"/>
        <v>1638.2291921957383</v>
      </c>
      <c r="F51">
        <f t="shared" si="8"/>
        <v>14280.141833246566</v>
      </c>
      <c r="G51" s="3">
        <f t="shared" si="1"/>
        <v>87168.156331695689</v>
      </c>
      <c r="H51">
        <f t="shared" si="2"/>
        <v>0</v>
      </c>
      <c r="I51">
        <f t="shared" si="3"/>
        <v>85312.5</v>
      </c>
      <c r="J51">
        <f t="shared" si="4"/>
        <v>14280.141833246566</v>
      </c>
      <c r="K51" s="7">
        <f t="shared" si="5"/>
        <v>2.175128300888729E-2</v>
      </c>
      <c r="L51">
        <f t="shared" si="6"/>
        <v>-10000</v>
      </c>
      <c r="O51" s="3">
        <f>SUM(H$4:H50)+G51</f>
        <v>929924.08987217746</v>
      </c>
      <c r="P51" s="7">
        <f>O51/SUM($C$4:C51)-1</f>
        <v>0.93734185390036973</v>
      </c>
    </row>
    <row r="52" spans="1:16" x14ac:dyDescent="0.2">
      <c r="A52" s="2">
        <f>净值数据!A52</f>
        <v>42398</v>
      </c>
      <c r="B52" s="8">
        <f>净值数据!J52</f>
        <v>4.9391639999999999</v>
      </c>
      <c r="C52">
        <v>10000</v>
      </c>
      <c r="D52">
        <f t="shared" si="7"/>
        <v>95312.5</v>
      </c>
      <c r="E52" s="3">
        <f t="shared" si="0"/>
        <v>2024.6341283666629</v>
      </c>
      <c r="F52">
        <f t="shared" si="8"/>
        <v>16304.775961613228</v>
      </c>
      <c r="G52" s="3">
        <f t="shared" si="1"/>
        <v>80531.962457665431</v>
      </c>
      <c r="H52">
        <f t="shared" si="2"/>
        <v>0</v>
      </c>
      <c r="I52">
        <f t="shared" si="3"/>
        <v>95312.5</v>
      </c>
      <c r="J52">
        <f t="shared" si="4"/>
        <v>16304.775961613228</v>
      </c>
      <c r="K52" s="7">
        <f t="shared" si="5"/>
        <v>-0.15507449224744463</v>
      </c>
      <c r="L52">
        <f t="shared" si="6"/>
        <v>-10000</v>
      </c>
      <c r="O52" s="3">
        <f>SUM(H$4:H51)+G52</f>
        <v>923287.8959981472</v>
      </c>
      <c r="P52" s="7">
        <f>O52/SUM($C$4:C52)-1</f>
        <v>0.88426101224111675</v>
      </c>
    </row>
    <row r="53" spans="1:16" x14ac:dyDescent="0.2">
      <c r="A53" s="2">
        <f>净值数据!A53</f>
        <v>42429</v>
      </c>
      <c r="B53" s="8">
        <f>净值数据!J53</f>
        <v>4.9391639999999999</v>
      </c>
      <c r="C53">
        <v>10000</v>
      </c>
      <c r="D53">
        <f t="shared" si="7"/>
        <v>105312.5</v>
      </c>
      <c r="E53" s="3">
        <f t="shared" si="0"/>
        <v>2024.6341283666629</v>
      </c>
      <c r="F53">
        <f t="shared" si="8"/>
        <v>18329.41008997989</v>
      </c>
      <c r="G53" s="3">
        <f t="shared" si="1"/>
        <v>90531.962457665431</v>
      </c>
      <c r="H53">
        <f t="shared" si="2"/>
        <v>0</v>
      </c>
      <c r="I53">
        <f t="shared" si="3"/>
        <v>105312.5</v>
      </c>
      <c r="J53">
        <f t="shared" si="4"/>
        <v>18329.41008997989</v>
      </c>
      <c r="K53" s="7">
        <f t="shared" si="5"/>
        <v>-0.14034931790940841</v>
      </c>
      <c r="L53">
        <f t="shared" si="6"/>
        <v>-10000</v>
      </c>
      <c r="O53" s="3">
        <f>SUM(H$4:H52)+G53</f>
        <v>933287.8959981472</v>
      </c>
      <c r="P53" s="7">
        <f>O53/SUM($C$4:C53)-1</f>
        <v>0.86657579199629442</v>
      </c>
    </row>
    <row r="54" spans="1:16" x14ac:dyDescent="0.2">
      <c r="A54" s="2">
        <f>净值数据!A54</f>
        <v>42460</v>
      </c>
      <c r="B54" s="8">
        <f>净值数据!J54</f>
        <v>5.4879600000000002</v>
      </c>
      <c r="C54">
        <v>10000</v>
      </c>
      <c r="D54">
        <f t="shared" si="7"/>
        <v>115312.5</v>
      </c>
      <c r="E54" s="3">
        <f t="shared" si="0"/>
        <v>1822.1707155299964</v>
      </c>
      <c r="F54">
        <f t="shared" si="8"/>
        <v>20151.580805509886</v>
      </c>
      <c r="G54" s="3">
        <f t="shared" si="1"/>
        <v>110591.06939740604</v>
      </c>
      <c r="H54">
        <f t="shared" si="2"/>
        <v>0</v>
      </c>
      <c r="I54">
        <f t="shared" si="3"/>
        <v>115312.5</v>
      </c>
      <c r="J54">
        <f t="shared" si="4"/>
        <v>20151.580805509886</v>
      </c>
      <c r="K54" s="7">
        <f t="shared" si="5"/>
        <v>-4.0944655632251137E-2</v>
      </c>
      <c r="L54">
        <f t="shared" si="6"/>
        <v>-10000</v>
      </c>
      <c r="O54" s="3">
        <f>SUM(H$4:H53)+G54</f>
        <v>953347.0029378878</v>
      </c>
      <c r="P54" s="7">
        <f>O54/SUM($C$4:C54)-1</f>
        <v>0.8693078488978192</v>
      </c>
    </row>
    <row r="55" spans="1:16" x14ac:dyDescent="0.2">
      <c r="A55" s="2">
        <f>净值数据!A55</f>
        <v>42489</v>
      </c>
      <c r="B55" s="8">
        <f>净值数据!J55</f>
        <v>5.3050280000000001</v>
      </c>
      <c r="C55">
        <v>10000</v>
      </c>
      <c r="D55">
        <f t="shared" si="7"/>
        <v>125312.5</v>
      </c>
      <c r="E55" s="3">
        <f t="shared" si="0"/>
        <v>1885.0041884793068</v>
      </c>
      <c r="F55">
        <f t="shared" si="8"/>
        <v>22036.584993989192</v>
      </c>
      <c r="G55" s="3">
        <f t="shared" si="1"/>
        <v>116904.7004174925</v>
      </c>
      <c r="H55">
        <f t="shared" si="2"/>
        <v>0</v>
      </c>
      <c r="I55">
        <f t="shared" si="3"/>
        <v>125312.5</v>
      </c>
      <c r="J55">
        <f t="shared" si="4"/>
        <v>22036.584993989192</v>
      </c>
      <c r="K55" s="7">
        <f t="shared" si="5"/>
        <v>-6.7094660010034946E-2</v>
      </c>
      <c r="L55">
        <f t="shared" si="6"/>
        <v>-10000</v>
      </c>
      <c r="O55" s="3">
        <f>SUM(H$4:H54)+G55</f>
        <v>959660.63395797426</v>
      </c>
      <c r="P55" s="7">
        <f>O55/SUM($C$4:C55)-1</f>
        <v>0.84550121914995047</v>
      </c>
    </row>
    <row r="56" spans="1:16" x14ac:dyDescent="0.2">
      <c r="A56" s="2">
        <f>净值数据!A56</f>
        <v>42521</v>
      </c>
      <c r="B56" s="8">
        <f>净值数据!J56</f>
        <v>5.2857719999999997</v>
      </c>
      <c r="C56">
        <v>10000</v>
      </c>
      <c r="D56">
        <f t="shared" si="7"/>
        <v>135312.5</v>
      </c>
      <c r="E56" s="3">
        <f t="shared" si="0"/>
        <v>1891.8712347032751</v>
      </c>
      <c r="F56">
        <f t="shared" si="8"/>
        <v>23928.456228692467</v>
      </c>
      <c r="G56" s="3">
        <f t="shared" si="1"/>
        <v>126480.36393684823</v>
      </c>
      <c r="H56">
        <f t="shared" si="2"/>
        <v>0</v>
      </c>
      <c r="I56">
        <f t="shared" si="3"/>
        <v>135312.5</v>
      </c>
      <c r="J56">
        <f t="shared" si="4"/>
        <v>23928.456228692467</v>
      </c>
      <c r="K56" s="7">
        <f t="shared" si="5"/>
        <v>-6.5272137187264878E-2</v>
      </c>
      <c r="L56">
        <f t="shared" si="6"/>
        <v>-10000</v>
      </c>
      <c r="O56" s="3">
        <f>SUM(H$4:H55)+G56</f>
        <v>969236.29747732996</v>
      </c>
      <c r="P56" s="7">
        <f>O56/SUM($C$4:C56)-1</f>
        <v>0.82874773108930189</v>
      </c>
    </row>
    <row r="57" spans="1:16" x14ac:dyDescent="0.2">
      <c r="A57" s="2">
        <f>净值数据!A57</f>
        <v>42551</v>
      </c>
      <c r="B57" s="8">
        <f>净值数据!J57</f>
        <v>5.32</v>
      </c>
      <c r="C57">
        <v>10000</v>
      </c>
      <c r="D57">
        <f t="shared" si="7"/>
        <v>145312.5</v>
      </c>
      <c r="E57" s="3">
        <f t="shared" si="0"/>
        <v>1879.6992481203006</v>
      </c>
      <c r="F57">
        <f t="shared" si="8"/>
        <v>25808.155476812768</v>
      </c>
      <c r="G57" s="3">
        <f t="shared" si="1"/>
        <v>137299.38713664393</v>
      </c>
      <c r="H57">
        <f t="shared" si="2"/>
        <v>0</v>
      </c>
      <c r="I57">
        <f t="shared" si="3"/>
        <v>145312.5</v>
      </c>
      <c r="J57">
        <f t="shared" si="4"/>
        <v>25808.155476812768</v>
      </c>
      <c r="K57" s="7">
        <f t="shared" si="5"/>
        <v>-5.5144002500514877E-2</v>
      </c>
      <c r="L57">
        <f t="shared" si="6"/>
        <v>-10000</v>
      </c>
      <c r="O57" s="3">
        <f>SUM(H$4:H56)+G57</f>
        <v>980055.32067712559</v>
      </c>
      <c r="P57" s="7">
        <f>O57/SUM($C$4:C57)-1</f>
        <v>0.81491726051319557</v>
      </c>
    </row>
    <row r="58" spans="1:16" x14ac:dyDescent="0.2">
      <c r="A58" s="2">
        <f>净值数据!A58</f>
        <v>42580</v>
      </c>
      <c r="B58" s="8">
        <f>净值数据!J58</f>
        <v>5.7</v>
      </c>
      <c r="C58">
        <v>10000</v>
      </c>
      <c r="D58">
        <f t="shared" si="7"/>
        <v>155312.5</v>
      </c>
      <c r="E58" s="3">
        <f t="shared" si="0"/>
        <v>1754.3859649122805</v>
      </c>
      <c r="F58">
        <f t="shared" si="8"/>
        <v>27562.54144172505</v>
      </c>
      <c r="G58" s="3">
        <f t="shared" si="1"/>
        <v>157106.4862178328</v>
      </c>
      <c r="H58">
        <f t="shared" si="2"/>
        <v>0</v>
      </c>
      <c r="I58">
        <f t="shared" si="3"/>
        <v>155312.5</v>
      </c>
      <c r="J58">
        <f t="shared" si="4"/>
        <v>27562.54144172505</v>
      </c>
      <c r="K58" s="7">
        <f t="shared" si="5"/>
        <v>1.1550816694295696E-2</v>
      </c>
      <c r="L58">
        <f t="shared" si="6"/>
        <v>-10000</v>
      </c>
      <c r="O58" s="3">
        <f>SUM(H$4:H57)+G58</f>
        <v>999862.4197583145</v>
      </c>
      <c r="P58" s="7">
        <f>O58/SUM($C$4:C58)-1</f>
        <v>0.81793167228784447</v>
      </c>
    </row>
    <row r="59" spans="1:16" x14ac:dyDescent="0.2">
      <c r="A59" s="2">
        <f>净值数据!A59</f>
        <v>42613</v>
      </c>
      <c r="B59" s="8">
        <f>净值数据!J59</f>
        <v>6.4</v>
      </c>
      <c r="C59">
        <v>10000</v>
      </c>
      <c r="D59">
        <f t="shared" si="7"/>
        <v>165312.5</v>
      </c>
      <c r="E59" s="3">
        <f t="shared" si="0"/>
        <v>1562.5</v>
      </c>
      <c r="F59">
        <f t="shared" si="8"/>
        <v>29125.04144172505</v>
      </c>
      <c r="G59" s="3">
        <f t="shared" si="1"/>
        <v>186400.26522704033</v>
      </c>
      <c r="H59">
        <f t="shared" si="2"/>
        <v>0</v>
      </c>
      <c r="I59">
        <f t="shared" si="3"/>
        <v>165312.5</v>
      </c>
      <c r="J59">
        <f t="shared" si="4"/>
        <v>29125.04144172505</v>
      </c>
      <c r="K59" s="7">
        <f t="shared" si="5"/>
        <v>0.12756304107094341</v>
      </c>
      <c r="L59">
        <f t="shared" si="6"/>
        <v>-10000</v>
      </c>
      <c r="O59" s="3">
        <f>SUM(H$4:H58)+G59</f>
        <v>1029156.1987675221</v>
      </c>
      <c r="P59" s="7">
        <f>O59/SUM($C$4:C59)-1</f>
        <v>0.83777892637057527</v>
      </c>
    </row>
    <row r="60" spans="1:16" x14ac:dyDescent="0.2">
      <c r="A60" s="2">
        <f>净值数据!A60</f>
        <v>42643</v>
      </c>
      <c r="B60" s="8">
        <f>净值数据!J60</f>
        <v>6.17</v>
      </c>
      <c r="C60">
        <v>10000</v>
      </c>
      <c r="D60">
        <f t="shared" si="7"/>
        <v>175312.5</v>
      </c>
      <c r="E60" s="3">
        <f t="shared" si="0"/>
        <v>1620.745542949757</v>
      </c>
      <c r="F60">
        <f t="shared" si="8"/>
        <v>30745.786984674807</v>
      </c>
      <c r="G60" s="3">
        <f t="shared" si="1"/>
        <v>189701.50569544357</v>
      </c>
      <c r="H60">
        <f t="shared" si="2"/>
        <v>0</v>
      </c>
      <c r="I60">
        <f t="shared" si="3"/>
        <v>175312.5</v>
      </c>
      <c r="J60">
        <f t="shared" si="4"/>
        <v>30745.786984674807</v>
      </c>
      <c r="K60" s="7">
        <f t="shared" si="5"/>
        <v>8.2076324822494495E-2</v>
      </c>
      <c r="L60">
        <f t="shared" si="6"/>
        <v>-10000</v>
      </c>
      <c r="O60" s="3">
        <f>SUM(H$4:H59)+G60</f>
        <v>1032457.4392359253</v>
      </c>
      <c r="P60" s="7">
        <f>O60/SUM($C$4:C60)-1</f>
        <v>0.81132884076478118</v>
      </c>
    </row>
    <row r="61" spans="1:16" x14ac:dyDescent="0.2">
      <c r="A61" s="2">
        <f>净值数据!A61</f>
        <v>42674</v>
      </c>
      <c r="B61" s="8">
        <f>净值数据!J61</f>
        <v>7.18</v>
      </c>
      <c r="C61">
        <v>10000</v>
      </c>
      <c r="D61">
        <f t="shared" si="7"/>
        <v>185312.5</v>
      </c>
      <c r="E61" s="3">
        <f t="shared" si="0"/>
        <v>1392.757660167131</v>
      </c>
      <c r="F61">
        <f t="shared" si="8"/>
        <v>32138.544644841939</v>
      </c>
      <c r="G61" s="3">
        <f t="shared" si="1"/>
        <v>230754.7505499651</v>
      </c>
      <c r="H61">
        <f t="shared" si="2"/>
        <v>0</v>
      </c>
      <c r="I61">
        <f t="shared" si="3"/>
        <v>185312.5</v>
      </c>
      <c r="J61">
        <f t="shared" si="4"/>
        <v>32138.544644841939</v>
      </c>
      <c r="K61" s="7">
        <f t="shared" si="5"/>
        <v>0.24521956451920457</v>
      </c>
      <c r="L61">
        <f t="shared" si="6"/>
        <v>-10000</v>
      </c>
      <c r="O61" s="3">
        <f>SUM(H$4:H60)+G61</f>
        <v>1073510.6840904469</v>
      </c>
      <c r="P61" s="7">
        <f>O61/SUM($C$4:C61)-1</f>
        <v>0.8508804898111153</v>
      </c>
    </row>
    <row r="62" spans="1:16" x14ac:dyDescent="0.2">
      <c r="A62" s="2">
        <f>净值数据!A62</f>
        <v>42704</v>
      </c>
      <c r="B62" s="8">
        <f>净值数据!J62</f>
        <v>11.01</v>
      </c>
      <c r="C62">
        <v>10000</v>
      </c>
      <c r="D62">
        <f t="shared" si="7"/>
        <v>195312.5</v>
      </c>
      <c r="E62" s="3">
        <f t="shared" si="0"/>
        <v>908.26521344232515</v>
      </c>
      <c r="F62">
        <f t="shared" si="8"/>
        <v>33046.809858284265</v>
      </c>
      <c r="G62" s="3">
        <f t="shared" si="1"/>
        <v>363845.37653970974</v>
      </c>
      <c r="H62">
        <f t="shared" si="2"/>
        <v>181922.68826985487</v>
      </c>
      <c r="I62">
        <f t="shared" si="3"/>
        <v>97656.25</v>
      </c>
      <c r="J62">
        <f t="shared" si="4"/>
        <v>16523.404929142132</v>
      </c>
      <c r="K62" s="7">
        <f t="shared" si="5"/>
        <v>0.86288832788331393</v>
      </c>
      <c r="L62">
        <f t="shared" si="6"/>
        <v>171922.68826985487</v>
      </c>
      <c r="O62" s="3">
        <f>SUM(H$4:H61)+G62</f>
        <v>1206601.3100801916</v>
      </c>
      <c r="P62" s="7">
        <f>O62/SUM($C$4:C62)-1</f>
        <v>1.045086966237613</v>
      </c>
    </row>
    <row r="63" spans="1:16" x14ac:dyDescent="0.2">
      <c r="A63" s="2">
        <f>净值数据!A63</f>
        <v>42734</v>
      </c>
      <c r="B63" s="8">
        <f>净值数据!J63</f>
        <v>8.86</v>
      </c>
      <c r="C63">
        <v>10000</v>
      </c>
      <c r="D63">
        <f t="shared" si="7"/>
        <v>107656.25</v>
      </c>
      <c r="E63" s="3">
        <f t="shared" si="0"/>
        <v>1128.6681715575621</v>
      </c>
      <c r="F63">
        <f t="shared" si="8"/>
        <v>17652.073100699694</v>
      </c>
      <c r="G63" s="3">
        <f t="shared" si="1"/>
        <v>156397.36767219927</v>
      </c>
      <c r="H63">
        <f t="shared" si="2"/>
        <v>78198.683836099633</v>
      </c>
      <c r="I63">
        <f t="shared" si="3"/>
        <v>53828.125</v>
      </c>
      <c r="J63">
        <f t="shared" si="4"/>
        <v>8826.0365503498469</v>
      </c>
      <c r="K63" s="7">
        <f t="shared" si="5"/>
        <v>0.45274768229619067</v>
      </c>
      <c r="L63">
        <f>H63-C63+G63</f>
        <v>224596.0515082989</v>
      </c>
      <c r="O63" s="3">
        <f>SUM(H$4:H62)+G63</f>
        <v>1181075.989482536</v>
      </c>
      <c r="P63" s="7">
        <f>O63/SUM($C$4:C63)-1</f>
        <v>0.96845998247089327</v>
      </c>
    </row>
    <row r="64" spans="1:16" x14ac:dyDescent="0.2">
      <c r="H64">
        <f>SUM(H4:H63)</f>
        <v>1102877.3056464363</v>
      </c>
      <c r="I64" s="3">
        <f>G63+H64</f>
        <v>1259274.6733186357</v>
      </c>
      <c r="M64" t="s">
        <v>65</v>
      </c>
      <c r="N64">
        <f>XIRR(L4:L63,A4:A63,0.1)</f>
        <v>0.64385342001915002</v>
      </c>
    </row>
  </sheetData>
  <phoneticPr fontId="2" type="noConversion"/>
  <conditionalFormatting sqref="K1:K64">
    <cfRule type="cellIs" dxfId="29" priority="3" operator="greaterThan">
      <formula>0.5</formula>
    </cfRule>
  </conditionalFormatting>
  <conditionalFormatting sqref="P3">
    <cfRule type="cellIs" dxfId="28" priority="2" operator="greaterThan">
      <formula>0.5</formula>
    </cfRule>
  </conditionalFormatting>
  <conditionalFormatting sqref="P4:P63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{B355492F-A81A-4D8C-A77A-23FFBFB0A360}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355492F-A81A-4D8C-A77A-23FFBFB0A36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P4:P63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4"/>
  <sheetViews>
    <sheetView workbookViewId="0">
      <selection activeCell="O1" sqref="O1:P1048576"/>
    </sheetView>
  </sheetViews>
  <sheetFormatPr defaultRowHeight="14.25" x14ac:dyDescent="0.2"/>
  <cols>
    <col min="1" max="2" width="11.625" style="3" customWidth="1"/>
    <col min="4" max="6" width="13" customWidth="1"/>
    <col min="7" max="7" width="12.75" customWidth="1"/>
    <col min="8" max="11" width="13" customWidth="1"/>
    <col min="15" max="15" width="17.75" customWidth="1"/>
    <col min="16" max="16" width="13" customWidth="1"/>
  </cols>
  <sheetData>
    <row r="1" spans="1:16" x14ac:dyDescent="0.2">
      <c r="M1" t="s">
        <v>66</v>
      </c>
      <c r="N1">
        <v>0.5</v>
      </c>
    </row>
    <row r="2" spans="1:16" x14ac:dyDescent="0.2">
      <c r="M2" t="s">
        <v>67</v>
      </c>
      <c r="N2">
        <v>0.4</v>
      </c>
    </row>
    <row r="3" spans="1:16" x14ac:dyDescent="0.2">
      <c r="A3" s="3" t="str">
        <f>净值数据!A3</f>
        <v>日期</v>
      </c>
      <c r="B3" s="3" t="s">
        <v>7</v>
      </c>
      <c r="C3" s="5" t="s">
        <v>5</v>
      </c>
      <c r="D3" s="5" t="s">
        <v>0</v>
      </c>
      <c r="E3" s="5" t="s">
        <v>1</v>
      </c>
      <c r="F3" s="5" t="s">
        <v>2</v>
      </c>
      <c r="G3" s="5" t="s">
        <v>3</v>
      </c>
      <c r="H3" t="s">
        <v>61</v>
      </c>
      <c r="I3" s="5" t="s">
        <v>62</v>
      </c>
      <c r="J3" s="5" t="s">
        <v>63</v>
      </c>
      <c r="K3" s="6" t="s">
        <v>4</v>
      </c>
      <c r="L3" s="5" t="s">
        <v>64</v>
      </c>
      <c r="O3" s="5" t="s">
        <v>68</v>
      </c>
      <c r="P3" s="6" t="s">
        <v>4</v>
      </c>
    </row>
    <row r="4" spans="1:16" x14ac:dyDescent="0.2">
      <c r="A4" s="2">
        <f>净值数据!A4</f>
        <v>40939</v>
      </c>
      <c r="B4" s="8">
        <f>净值数据!K4</f>
        <v>5.3387186134310003</v>
      </c>
      <c r="C4">
        <v>10000</v>
      </c>
      <c r="D4">
        <f>C4</f>
        <v>10000</v>
      </c>
      <c r="E4" s="3">
        <f>C4/B4</f>
        <v>1873.1086472402342</v>
      </c>
      <c r="F4">
        <f>E4</f>
        <v>1873.1086472402342</v>
      </c>
      <c r="G4" s="3">
        <f>F4*B4</f>
        <v>10000</v>
      </c>
      <c r="H4">
        <f>IF(K4&gt;$N$2,G4*$N$1,0)</f>
        <v>0</v>
      </c>
      <c r="I4">
        <f>IF(K4&gt;$N$2,D4*(1-$N$1),D4)</f>
        <v>10000</v>
      </c>
      <c r="J4">
        <f>IF(K4&gt;$N$2,F4*(1-$N$1),F4)</f>
        <v>1873.1086472402342</v>
      </c>
      <c r="K4" s="7">
        <f>G4/D4-1</f>
        <v>0</v>
      </c>
      <c r="L4">
        <f>H4-C4</f>
        <v>-10000</v>
      </c>
      <c r="O4" s="3">
        <f>G4</f>
        <v>10000</v>
      </c>
      <c r="P4" s="7">
        <f>O4/SUM($C$4:C4)-1</f>
        <v>0</v>
      </c>
    </row>
    <row r="5" spans="1:16" x14ac:dyDescent="0.2">
      <c r="A5" s="2">
        <f>净值数据!A5</f>
        <v>40968</v>
      </c>
      <c r="B5" s="8">
        <f>净值数据!K5</f>
        <v>5.8301890995049996</v>
      </c>
      <c r="C5">
        <v>10000</v>
      </c>
      <c r="D5">
        <f>C5+I4</f>
        <v>20000</v>
      </c>
      <c r="E5" s="3">
        <f t="shared" ref="E5:E63" si="0">C5/B5</f>
        <v>1715.2102323489009</v>
      </c>
      <c r="F5">
        <f>E5+J4</f>
        <v>3588.3188795891351</v>
      </c>
      <c r="G5" s="3">
        <f t="shared" ref="G5:G63" si="1">F5*B5</f>
        <v>20920.57761732857</v>
      </c>
      <c r="H5">
        <f t="shared" ref="H5:H63" si="2">IF(K5&gt;$N$2,G5*$N$1,0)</f>
        <v>0</v>
      </c>
      <c r="I5">
        <f t="shared" ref="I5:I63" si="3">IF(K5&gt;$N$2,D5*(1-$N$1),D5)</f>
        <v>20000</v>
      </c>
      <c r="J5">
        <f t="shared" ref="J5:J63" si="4">IF(K5&gt;$N$2,F5*(1-$N$1),F5)</f>
        <v>3588.3188795891351</v>
      </c>
      <c r="K5" s="7">
        <f t="shared" ref="K5:K63" si="5">G5/D5-1</f>
        <v>4.6028880866428423E-2</v>
      </c>
      <c r="L5">
        <f t="shared" ref="L5:L62" si="6">H5-C5</f>
        <v>-10000</v>
      </c>
      <c r="O5" s="3">
        <f>SUM(H$4:H4)+G5</f>
        <v>20920.57761732857</v>
      </c>
      <c r="P5" s="7">
        <f>O5/SUM($C$4:C5)-1</f>
        <v>4.6028880866428423E-2</v>
      </c>
    </row>
    <row r="6" spans="1:16" x14ac:dyDescent="0.2">
      <c r="A6" s="2">
        <f>净值数据!A6</f>
        <v>40998</v>
      </c>
      <c r="B6" s="8">
        <f>净值数据!K6</f>
        <v>5.4061753468136997</v>
      </c>
      <c r="C6">
        <v>10000</v>
      </c>
      <c r="D6">
        <f t="shared" ref="D6:D63" si="7">C6+I5</f>
        <v>30000</v>
      </c>
      <c r="E6" s="3">
        <f t="shared" si="0"/>
        <v>1849.7365250821574</v>
      </c>
      <c r="F6">
        <f t="shared" ref="F6:F63" si="8">E6+J5</f>
        <v>5438.0554046712923</v>
      </c>
      <c r="G6" s="3">
        <f t="shared" si="1"/>
        <v>29399.081063340938</v>
      </c>
      <c r="H6">
        <f t="shared" si="2"/>
        <v>0</v>
      </c>
      <c r="I6">
        <f t="shared" si="3"/>
        <v>30000</v>
      </c>
      <c r="J6">
        <f t="shared" si="4"/>
        <v>5438.0554046712923</v>
      </c>
      <c r="K6" s="7">
        <f t="shared" si="5"/>
        <v>-2.0030631221968687E-2</v>
      </c>
      <c r="L6">
        <f t="shared" si="6"/>
        <v>-10000</v>
      </c>
      <c r="O6" s="3">
        <f>SUM(H$4:H5)+G6</f>
        <v>29399.081063340938</v>
      </c>
      <c r="P6" s="7">
        <f>O6/SUM($C$4:C6)-1</f>
        <v>-2.0030631221968687E-2</v>
      </c>
    </row>
    <row r="7" spans="1:16" x14ac:dyDescent="0.2">
      <c r="A7" s="2">
        <f>净值数据!A7</f>
        <v>41026</v>
      </c>
      <c r="B7" s="8">
        <f>净值数据!K7</f>
        <v>5.8590991280975002</v>
      </c>
      <c r="C7">
        <v>10000</v>
      </c>
      <c r="D7">
        <f t="shared" si="7"/>
        <v>40000</v>
      </c>
      <c r="E7" s="3">
        <f t="shared" si="0"/>
        <v>1706.7470239656257</v>
      </c>
      <c r="F7">
        <f t="shared" si="8"/>
        <v>7144.8024286369182</v>
      </c>
      <c r="G7" s="3">
        <f t="shared" si="1"/>
        <v>41862.105680055472</v>
      </c>
      <c r="H7">
        <f t="shared" si="2"/>
        <v>0</v>
      </c>
      <c r="I7">
        <f t="shared" si="3"/>
        <v>40000</v>
      </c>
      <c r="J7">
        <f t="shared" si="4"/>
        <v>7144.8024286369182</v>
      </c>
      <c r="K7" s="7">
        <f t="shared" si="5"/>
        <v>4.6552642001386868E-2</v>
      </c>
      <c r="L7">
        <f t="shared" si="6"/>
        <v>-10000</v>
      </c>
      <c r="O7" s="3">
        <f>SUM(H$4:H6)+G7</f>
        <v>41862.105680055472</v>
      </c>
      <c r="P7" s="7">
        <f>O7/SUM($C$4:C7)-1</f>
        <v>4.6552642001386868E-2</v>
      </c>
    </row>
    <row r="8" spans="1:16" x14ac:dyDescent="0.2">
      <c r="A8" s="2">
        <f>净值数据!A8</f>
        <v>41060</v>
      </c>
      <c r="B8" s="8">
        <f>净值数据!K8</f>
        <v>5.7465524121104004</v>
      </c>
      <c r="C8">
        <v>10000</v>
      </c>
      <c r="D8">
        <f t="shared" si="7"/>
        <v>50000</v>
      </c>
      <c r="E8" s="3">
        <f t="shared" si="0"/>
        <v>1740.173809069556</v>
      </c>
      <c r="F8">
        <f t="shared" si="8"/>
        <v>8884.9762377064744</v>
      </c>
      <c r="G8" s="3">
        <f t="shared" si="1"/>
        <v>51057.981630335729</v>
      </c>
      <c r="H8">
        <f t="shared" si="2"/>
        <v>0</v>
      </c>
      <c r="I8">
        <f t="shared" si="3"/>
        <v>50000</v>
      </c>
      <c r="J8">
        <f t="shared" si="4"/>
        <v>8884.9762377064744</v>
      </c>
      <c r="K8" s="7">
        <f t="shared" si="5"/>
        <v>2.1159632606714496E-2</v>
      </c>
      <c r="L8">
        <f t="shared" si="6"/>
        <v>-10000</v>
      </c>
      <c r="O8" s="3">
        <f>SUM(H$4:H7)+G8</f>
        <v>51057.981630335729</v>
      </c>
      <c r="P8" s="7">
        <f>O8/SUM($C$4:C8)-1</f>
        <v>2.1159632606714496E-2</v>
      </c>
    </row>
    <row r="9" spans="1:16" x14ac:dyDescent="0.2">
      <c r="A9" s="2">
        <f>净值数据!A9</f>
        <v>41089</v>
      </c>
      <c r="B9" s="8">
        <f>净值数据!K9</f>
        <v>5.0550181387885997</v>
      </c>
      <c r="C9">
        <v>10000</v>
      </c>
      <c r="D9">
        <f t="shared" si="7"/>
        <v>60000</v>
      </c>
      <c r="E9" s="3">
        <f t="shared" si="0"/>
        <v>1978.2322684991257</v>
      </c>
      <c r="F9">
        <f t="shared" si="8"/>
        <v>10863.208506205599</v>
      </c>
      <c r="G9" s="3">
        <f t="shared" si="1"/>
        <v>54913.716044311914</v>
      </c>
      <c r="H9">
        <f t="shared" si="2"/>
        <v>0</v>
      </c>
      <c r="I9">
        <f t="shared" si="3"/>
        <v>60000</v>
      </c>
      <c r="J9">
        <f t="shared" si="4"/>
        <v>10863.208506205599</v>
      </c>
      <c r="K9" s="7">
        <f t="shared" si="5"/>
        <v>-8.477139926146815E-2</v>
      </c>
      <c r="L9">
        <f t="shared" si="6"/>
        <v>-10000</v>
      </c>
      <c r="O9" s="3">
        <f>SUM(H$4:H8)+G9</f>
        <v>54913.716044311914</v>
      </c>
      <c r="P9" s="7">
        <f>O9/SUM($C$4:C9)-1</f>
        <v>-8.477139926146815E-2</v>
      </c>
    </row>
    <row r="10" spans="1:16" x14ac:dyDescent="0.2">
      <c r="A10" s="2">
        <f>净值数据!A10</f>
        <v>41121</v>
      </c>
      <c r="B10" s="8">
        <f>净值数据!K10</f>
        <v>4.5095826556052998</v>
      </c>
      <c r="C10">
        <v>10000</v>
      </c>
      <c r="D10">
        <f t="shared" si="7"/>
        <v>70000</v>
      </c>
      <c r="E10" s="3">
        <f t="shared" si="0"/>
        <v>2217.5001022700508</v>
      </c>
      <c r="F10">
        <f t="shared" si="8"/>
        <v>13080.70860847565</v>
      </c>
      <c r="G10" s="3">
        <f t="shared" si="1"/>
        <v>58988.536663808729</v>
      </c>
      <c r="H10">
        <f t="shared" si="2"/>
        <v>0</v>
      </c>
      <c r="I10">
        <f t="shared" si="3"/>
        <v>70000</v>
      </c>
      <c r="J10">
        <f t="shared" si="4"/>
        <v>13080.70860847565</v>
      </c>
      <c r="K10" s="7">
        <f t="shared" si="5"/>
        <v>-0.15730661908844668</v>
      </c>
      <c r="L10">
        <f t="shared" si="6"/>
        <v>-10000</v>
      </c>
      <c r="O10" s="3">
        <f>SUM(H$4:H9)+G10</f>
        <v>58988.536663808729</v>
      </c>
      <c r="P10" s="7">
        <f>O10/SUM($C$4:C10)-1</f>
        <v>-0.15730661908844668</v>
      </c>
    </row>
    <row r="11" spans="1:16" x14ac:dyDescent="0.2">
      <c r="A11" s="2">
        <f>净值数据!A11</f>
        <v>41152</v>
      </c>
      <c r="B11" s="8">
        <f>净值数据!K11</f>
        <v>4.6849012037713997</v>
      </c>
      <c r="C11">
        <v>10000</v>
      </c>
      <c r="D11">
        <f t="shared" si="7"/>
        <v>80000</v>
      </c>
      <c r="E11" s="3">
        <f t="shared" si="0"/>
        <v>2134.5167304595207</v>
      </c>
      <c r="F11">
        <f t="shared" si="8"/>
        <v>15215.225338935172</v>
      </c>
      <c r="G11" s="3">
        <f t="shared" si="1"/>
        <v>71281.827506030488</v>
      </c>
      <c r="H11">
        <f t="shared" si="2"/>
        <v>0</v>
      </c>
      <c r="I11">
        <f t="shared" si="3"/>
        <v>80000</v>
      </c>
      <c r="J11">
        <f t="shared" si="4"/>
        <v>15215.225338935172</v>
      </c>
      <c r="K11" s="7">
        <f t="shared" si="5"/>
        <v>-0.10897715617461889</v>
      </c>
      <c r="L11">
        <f t="shared" si="6"/>
        <v>-10000</v>
      </c>
      <c r="O11" s="3">
        <f>SUM(H$4:H10)+G11</f>
        <v>71281.827506030488</v>
      </c>
      <c r="P11" s="7">
        <f>O11/SUM($C$4:C11)-1</f>
        <v>-0.10897715617461889</v>
      </c>
    </row>
    <row r="12" spans="1:16" x14ac:dyDescent="0.2">
      <c r="A12" s="2">
        <f>净值数据!A12</f>
        <v>41180</v>
      </c>
      <c r="B12" s="8">
        <f>净值数据!K12</f>
        <v>4.6264616877159996</v>
      </c>
      <c r="C12">
        <v>10000</v>
      </c>
      <c r="D12">
        <f t="shared" si="7"/>
        <v>90000</v>
      </c>
      <c r="E12" s="3">
        <f t="shared" si="0"/>
        <v>2161.4790470548173</v>
      </c>
      <c r="F12">
        <f t="shared" si="8"/>
        <v>17376.70438598999</v>
      </c>
      <c r="G12" s="3">
        <f t="shared" si="1"/>
        <v>80392.657100549259</v>
      </c>
      <c r="H12">
        <f t="shared" si="2"/>
        <v>0</v>
      </c>
      <c r="I12">
        <f t="shared" si="3"/>
        <v>90000</v>
      </c>
      <c r="J12">
        <f t="shared" si="4"/>
        <v>17376.70438598999</v>
      </c>
      <c r="K12" s="7">
        <f t="shared" si="5"/>
        <v>-0.10674825443834157</v>
      </c>
      <c r="L12">
        <f t="shared" si="6"/>
        <v>-10000</v>
      </c>
      <c r="O12" s="3">
        <f>SUM(H$4:H11)+G12</f>
        <v>80392.657100549259</v>
      </c>
      <c r="P12" s="7">
        <f>O12/SUM($C$4:C12)-1</f>
        <v>-0.10674825443834157</v>
      </c>
    </row>
    <row r="13" spans="1:16" x14ac:dyDescent="0.2">
      <c r="A13" s="2">
        <f>净值数据!A13</f>
        <v>41213</v>
      </c>
      <c r="B13" s="8">
        <f>净值数据!K13</f>
        <v>4.3732237848094</v>
      </c>
      <c r="C13">
        <v>10000</v>
      </c>
      <c r="D13">
        <f t="shared" si="7"/>
        <v>100000</v>
      </c>
      <c r="E13" s="3">
        <f t="shared" si="0"/>
        <v>2286.6426444344042</v>
      </c>
      <c r="F13">
        <f t="shared" si="8"/>
        <v>19663.347030424393</v>
      </c>
      <c r="G13" s="3">
        <f t="shared" si="1"/>
        <v>85992.216922413238</v>
      </c>
      <c r="H13">
        <f t="shared" si="2"/>
        <v>0</v>
      </c>
      <c r="I13">
        <f t="shared" si="3"/>
        <v>100000</v>
      </c>
      <c r="J13">
        <f t="shared" si="4"/>
        <v>19663.347030424393</v>
      </c>
      <c r="K13" s="7">
        <f t="shared" si="5"/>
        <v>-0.14007783077586766</v>
      </c>
      <c r="L13">
        <f t="shared" si="6"/>
        <v>-10000</v>
      </c>
      <c r="O13" s="3">
        <f>SUM(H$4:H12)+G13</f>
        <v>85992.216922413238</v>
      </c>
      <c r="P13" s="7">
        <f>O13/SUM($C$4:C13)-1</f>
        <v>-0.14007783077586766</v>
      </c>
    </row>
    <row r="14" spans="1:16" x14ac:dyDescent="0.2">
      <c r="A14" s="2">
        <f>净值数据!A14</f>
        <v>41243</v>
      </c>
      <c r="B14" s="8">
        <f>净值数据!K14</f>
        <v>3.9251874950516998</v>
      </c>
      <c r="C14">
        <v>10000</v>
      </c>
      <c r="D14">
        <f t="shared" si="7"/>
        <v>110000</v>
      </c>
      <c r="E14" s="3">
        <f t="shared" si="0"/>
        <v>2547.6490008710493</v>
      </c>
      <c r="F14">
        <f t="shared" si="8"/>
        <v>22210.996031295443</v>
      </c>
      <c r="G14" s="3">
        <f t="shared" si="1"/>
        <v>87182.323874683803</v>
      </c>
      <c r="H14">
        <f t="shared" si="2"/>
        <v>0</v>
      </c>
      <c r="I14">
        <f t="shared" si="3"/>
        <v>110000</v>
      </c>
      <c r="J14">
        <f t="shared" si="4"/>
        <v>22210.996031295443</v>
      </c>
      <c r="K14" s="7">
        <f t="shared" si="5"/>
        <v>-0.2074334193210563</v>
      </c>
      <c r="L14">
        <f t="shared" si="6"/>
        <v>-10000</v>
      </c>
      <c r="O14" s="3">
        <f>SUM(H$4:H13)+G14</f>
        <v>87182.323874683803</v>
      </c>
      <c r="P14" s="7">
        <f>O14/SUM($C$4:C14)-1</f>
        <v>-0.2074334193210563</v>
      </c>
    </row>
    <row r="15" spans="1:16" x14ac:dyDescent="0.2">
      <c r="A15" s="2">
        <f>净值数据!A15</f>
        <v>41274</v>
      </c>
      <c r="B15" s="8">
        <f>净值数据!K15</f>
        <v>4.6459415264011001</v>
      </c>
      <c r="C15">
        <v>10000</v>
      </c>
      <c r="D15">
        <f t="shared" si="7"/>
        <v>120000</v>
      </c>
      <c r="E15" s="3">
        <f t="shared" si="0"/>
        <v>2152.4162418260848</v>
      </c>
      <c r="F15">
        <f t="shared" si="8"/>
        <v>24363.412273121528</v>
      </c>
      <c r="G15" s="3">
        <f t="shared" si="1"/>
        <v>113190.98880452554</v>
      </c>
      <c r="H15">
        <f t="shared" si="2"/>
        <v>0</v>
      </c>
      <c r="I15">
        <f t="shared" si="3"/>
        <v>120000</v>
      </c>
      <c r="J15">
        <f t="shared" si="4"/>
        <v>24363.412273121528</v>
      </c>
      <c r="K15" s="7">
        <f t="shared" si="5"/>
        <v>-5.6741759962287253E-2</v>
      </c>
      <c r="L15">
        <f t="shared" si="6"/>
        <v>-10000</v>
      </c>
      <c r="O15" s="3">
        <f>SUM(H$4:H14)+G15</f>
        <v>113190.98880452554</v>
      </c>
      <c r="P15" s="7">
        <f>O15/SUM($C$4:C15)-1</f>
        <v>-5.6741759962287253E-2</v>
      </c>
    </row>
    <row r="16" spans="1:16" x14ac:dyDescent="0.2">
      <c r="A16" s="2">
        <f>净值数据!A16</f>
        <v>41305</v>
      </c>
      <c r="B16" s="8">
        <f>净值数据!K16</f>
        <v>4.8115201552246001</v>
      </c>
      <c r="C16">
        <v>10000</v>
      </c>
      <c r="D16">
        <f t="shared" si="7"/>
        <v>130000</v>
      </c>
      <c r="E16" s="3">
        <f t="shared" si="0"/>
        <v>2078.3452375527258</v>
      </c>
      <c r="F16">
        <f t="shared" si="8"/>
        <v>26441.757510674255</v>
      </c>
      <c r="G16" s="3">
        <f t="shared" si="1"/>
        <v>127225.04920217063</v>
      </c>
      <c r="H16">
        <f t="shared" si="2"/>
        <v>0</v>
      </c>
      <c r="I16">
        <f t="shared" si="3"/>
        <v>130000</v>
      </c>
      <c r="J16">
        <f t="shared" si="4"/>
        <v>26441.757510674255</v>
      </c>
      <c r="K16" s="7">
        <f t="shared" si="5"/>
        <v>-2.1345775367918263E-2</v>
      </c>
      <c r="L16">
        <f t="shared" si="6"/>
        <v>-10000</v>
      </c>
      <c r="O16" s="3">
        <f>SUM(H$4:H15)+G16</f>
        <v>127225.04920217063</v>
      </c>
      <c r="P16" s="7">
        <f>O16/SUM($C$4:C16)-1</f>
        <v>-2.1345775367918263E-2</v>
      </c>
    </row>
    <row r="17" spans="1:16" x14ac:dyDescent="0.2">
      <c r="A17" s="2">
        <f>净值数据!A17</f>
        <v>41333</v>
      </c>
      <c r="B17" s="8">
        <f>净值数据!K17</f>
        <v>5.2790362836674998</v>
      </c>
      <c r="C17">
        <v>10000</v>
      </c>
      <c r="D17">
        <f t="shared" si="7"/>
        <v>140000</v>
      </c>
      <c r="E17" s="3">
        <f t="shared" si="0"/>
        <v>1894.2851427140997</v>
      </c>
      <c r="F17">
        <f t="shared" si="8"/>
        <v>28336.042653388355</v>
      </c>
      <c r="G17" s="3">
        <f t="shared" si="1"/>
        <v>149586.99730278703</v>
      </c>
      <c r="H17">
        <f t="shared" si="2"/>
        <v>0</v>
      </c>
      <c r="I17">
        <f t="shared" si="3"/>
        <v>140000</v>
      </c>
      <c r="J17">
        <f t="shared" si="4"/>
        <v>28336.042653388355</v>
      </c>
      <c r="K17" s="7">
        <f t="shared" si="5"/>
        <v>6.8478552162764439E-2</v>
      </c>
      <c r="L17">
        <f t="shared" si="6"/>
        <v>-10000</v>
      </c>
      <c r="O17" s="3">
        <f>SUM(H$4:H16)+G17</f>
        <v>149586.99730278703</v>
      </c>
      <c r="P17" s="7">
        <f>O17/SUM($C$4:C17)-1</f>
        <v>6.8478552162764439E-2</v>
      </c>
    </row>
    <row r="18" spans="1:16" x14ac:dyDescent="0.2">
      <c r="A18" s="2">
        <f>净值数据!A18</f>
        <v>41362</v>
      </c>
      <c r="B18" s="8">
        <f>净值数据!K18</f>
        <v>4.782300397197</v>
      </c>
      <c r="C18">
        <v>10000</v>
      </c>
      <c r="D18">
        <f t="shared" si="7"/>
        <v>150000</v>
      </c>
      <c r="E18" s="3">
        <f t="shared" si="0"/>
        <v>2091.0438846253146</v>
      </c>
      <c r="F18">
        <f t="shared" si="8"/>
        <v>30427.086538013667</v>
      </c>
      <c r="G18" s="3">
        <f t="shared" si="1"/>
        <v>145511.46803629026</v>
      </c>
      <c r="H18">
        <f t="shared" si="2"/>
        <v>0</v>
      </c>
      <c r="I18">
        <f t="shared" si="3"/>
        <v>150000</v>
      </c>
      <c r="J18">
        <f t="shared" si="4"/>
        <v>30427.086538013667</v>
      </c>
      <c r="K18" s="7">
        <f t="shared" si="5"/>
        <v>-2.9923546424731606E-2</v>
      </c>
      <c r="L18">
        <f t="shared" si="6"/>
        <v>-10000</v>
      </c>
      <c r="O18" s="3">
        <f>SUM(H$4:H17)+G18</f>
        <v>145511.46803629026</v>
      </c>
      <c r="P18" s="7">
        <f>O18/SUM($C$4:C18)-1</f>
        <v>-2.9923546424731606E-2</v>
      </c>
    </row>
    <row r="19" spans="1:16" x14ac:dyDescent="0.2">
      <c r="A19" s="2">
        <f>净值数据!A19</f>
        <v>41390</v>
      </c>
      <c r="B19" s="8">
        <f>净值数据!K19</f>
        <v>4.0810262045326002</v>
      </c>
      <c r="C19">
        <v>10000</v>
      </c>
      <c r="D19">
        <f t="shared" si="7"/>
        <v>160000</v>
      </c>
      <c r="E19" s="3">
        <f t="shared" si="0"/>
        <v>2450.3640748235039</v>
      </c>
      <c r="F19">
        <f t="shared" si="8"/>
        <v>32877.450612837172</v>
      </c>
      <c r="G19" s="3">
        <f t="shared" si="1"/>
        <v>134173.73748921489</v>
      </c>
      <c r="H19">
        <f t="shared" si="2"/>
        <v>0</v>
      </c>
      <c r="I19">
        <f t="shared" si="3"/>
        <v>160000</v>
      </c>
      <c r="J19">
        <f t="shared" si="4"/>
        <v>32877.450612837172</v>
      </c>
      <c r="K19" s="7">
        <f t="shared" si="5"/>
        <v>-0.16141414069240689</v>
      </c>
      <c r="L19">
        <f t="shared" si="6"/>
        <v>-10000</v>
      </c>
      <c r="O19" s="3">
        <f>SUM(H$4:H18)+G19</f>
        <v>134173.73748921489</v>
      </c>
      <c r="P19" s="7">
        <f>O19/SUM($C$4:C19)-1</f>
        <v>-0.16141414069240689</v>
      </c>
    </row>
    <row r="20" spans="1:16" x14ac:dyDescent="0.2">
      <c r="A20" s="2">
        <f>净值数据!A20</f>
        <v>41425</v>
      </c>
      <c r="B20" s="8">
        <f>净值数据!K20</f>
        <v>4.4024435428370996</v>
      </c>
      <c r="C20">
        <v>10000</v>
      </c>
      <c r="D20">
        <f t="shared" si="7"/>
        <v>170000</v>
      </c>
      <c r="E20" s="3">
        <f t="shared" si="0"/>
        <v>2271.4658127235462</v>
      </c>
      <c r="F20">
        <f t="shared" si="8"/>
        <v>35148.916425560717</v>
      </c>
      <c r="G20" s="3">
        <f t="shared" si="1"/>
        <v>154741.12015543066</v>
      </c>
      <c r="H20">
        <f t="shared" si="2"/>
        <v>0</v>
      </c>
      <c r="I20">
        <f t="shared" si="3"/>
        <v>170000</v>
      </c>
      <c r="J20">
        <f t="shared" si="4"/>
        <v>35148.916425560717</v>
      </c>
      <c r="K20" s="7">
        <f t="shared" si="5"/>
        <v>-8.9758116732760795E-2</v>
      </c>
      <c r="L20">
        <f t="shared" si="6"/>
        <v>-10000</v>
      </c>
      <c r="O20" s="3">
        <f>SUM(H$4:H19)+G20</f>
        <v>154741.12015543066</v>
      </c>
      <c r="P20" s="7">
        <f>O20/SUM($C$4:C20)-1</f>
        <v>-8.9758116732760795E-2</v>
      </c>
    </row>
    <row r="21" spans="1:16" x14ac:dyDescent="0.2">
      <c r="A21" s="2">
        <f>净值数据!A21</f>
        <v>41453</v>
      </c>
      <c r="B21" s="8">
        <f>净值数据!K21</f>
        <v>4.4024435428370996</v>
      </c>
      <c r="C21">
        <v>10000</v>
      </c>
      <c r="D21">
        <f t="shared" si="7"/>
        <v>180000</v>
      </c>
      <c r="E21" s="3">
        <f t="shared" si="0"/>
        <v>2271.4658127235462</v>
      </c>
      <c r="F21">
        <f t="shared" si="8"/>
        <v>37420.382238284263</v>
      </c>
      <c r="G21" s="3">
        <f t="shared" si="1"/>
        <v>164741.12015543063</v>
      </c>
      <c r="H21">
        <f t="shared" si="2"/>
        <v>0</v>
      </c>
      <c r="I21">
        <f t="shared" si="3"/>
        <v>180000</v>
      </c>
      <c r="J21">
        <f t="shared" si="4"/>
        <v>37420.382238284263</v>
      </c>
      <c r="K21" s="7">
        <f t="shared" si="5"/>
        <v>-8.4771554692051998E-2</v>
      </c>
      <c r="L21">
        <f t="shared" si="6"/>
        <v>-10000</v>
      </c>
      <c r="O21" s="3">
        <f>SUM(H$4:H20)+G21</f>
        <v>164741.12015543063</v>
      </c>
      <c r="P21" s="7">
        <f>O21/SUM($C$4:C21)-1</f>
        <v>-8.4771554692051998E-2</v>
      </c>
    </row>
    <row r="22" spans="1:16" x14ac:dyDescent="0.2">
      <c r="A22" s="2">
        <f>净值数据!A22</f>
        <v>41486</v>
      </c>
      <c r="B22" s="8">
        <f>净值数据!K22</f>
        <v>4.4070244768000002</v>
      </c>
      <c r="C22">
        <v>10000</v>
      </c>
      <c r="D22">
        <f t="shared" si="7"/>
        <v>190000</v>
      </c>
      <c r="E22" s="3">
        <f t="shared" si="0"/>
        <v>2269.1047105917446</v>
      </c>
      <c r="F22">
        <f t="shared" si="8"/>
        <v>39689.486948876009</v>
      </c>
      <c r="G22" s="3">
        <f t="shared" si="1"/>
        <v>174912.54045533072</v>
      </c>
      <c r="H22">
        <f t="shared" si="2"/>
        <v>0</v>
      </c>
      <c r="I22">
        <f t="shared" si="3"/>
        <v>190000</v>
      </c>
      <c r="J22">
        <f t="shared" si="4"/>
        <v>39689.486948876009</v>
      </c>
      <c r="K22" s="7">
        <f t="shared" si="5"/>
        <v>-7.9407681814048892E-2</v>
      </c>
      <c r="L22">
        <f t="shared" si="6"/>
        <v>-10000</v>
      </c>
      <c r="O22" s="3">
        <f>SUM(H$4:H21)+G22</f>
        <v>174912.54045533072</v>
      </c>
      <c r="P22" s="7">
        <f>O22/SUM($C$4:C22)-1</f>
        <v>-7.9407681814048892E-2</v>
      </c>
    </row>
    <row r="23" spans="1:16" x14ac:dyDescent="0.2">
      <c r="A23" s="2">
        <f>净值数据!A23</f>
        <v>41516</v>
      </c>
      <c r="B23" s="8">
        <f>净值数据!K23</f>
        <v>4.4070244768000002</v>
      </c>
      <c r="C23">
        <v>10000</v>
      </c>
      <c r="D23">
        <f t="shared" si="7"/>
        <v>200000</v>
      </c>
      <c r="E23" s="3">
        <f t="shared" si="0"/>
        <v>2269.1047105917446</v>
      </c>
      <c r="F23">
        <f t="shared" si="8"/>
        <v>41958.591659467755</v>
      </c>
      <c r="G23" s="3">
        <f t="shared" si="1"/>
        <v>184912.54045533075</v>
      </c>
      <c r="H23">
        <f t="shared" si="2"/>
        <v>0</v>
      </c>
      <c r="I23">
        <f t="shared" si="3"/>
        <v>200000</v>
      </c>
      <c r="J23">
        <f t="shared" si="4"/>
        <v>41958.591659467755</v>
      </c>
      <c r="K23" s="7">
        <f t="shared" si="5"/>
        <v>-7.5437297723346286E-2</v>
      </c>
      <c r="L23">
        <f t="shared" si="6"/>
        <v>-10000</v>
      </c>
      <c r="O23" s="3">
        <f>SUM(H$4:H22)+G23</f>
        <v>184912.54045533075</v>
      </c>
      <c r="P23" s="7">
        <f>O23/SUM($C$4:C23)-1</f>
        <v>-7.5437297723346286E-2</v>
      </c>
    </row>
    <row r="24" spans="1:16" x14ac:dyDescent="0.2">
      <c r="A24" s="2">
        <f>净值数据!A24</f>
        <v>41547</v>
      </c>
      <c r="B24" s="8">
        <f>净值数据!K24</f>
        <v>6.0275446879999999</v>
      </c>
      <c r="C24">
        <v>10000</v>
      </c>
      <c r="D24">
        <f t="shared" si="7"/>
        <v>210000</v>
      </c>
      <c r="E24" s="3">
        <f t="shared" si="0"/>
        <v>1659.0503293834724</v>
      </c>
      <c r="F24">
        <f t="shared" si="8"/>
        <v>43617.641988851225</v>
      </c>
      <c r="G24" s="3">
        <f t="shared" si="1"/>
        <v>262907.28627298598</v>
      </c>
      <c r="H24">
        <f t="shared" si="2"/>
        <v>0</v>
      </c>
      <c r="I24">
        <f t="shared" si="3"/>
        <v>210000</v>
      </c>
      <c r="J24">
        <f t="shared" si="4"/>
        <v>43617.641988851225</v>
      </c>
      <c r="K24" s="7">
        <f t="shared" si="5"/>
        <v>0.25193945844279031</v>
      </c>
      <c r="L24">
        <f t="shared" si="6"/>
        <v>-10000</v>
      </c>
      <c r="O24" s="3">
        <f>SUM(H$4:H23)+G24</f>
        <v>262907.28627298598</v>
      </c>
      <c r="P24" s="7">
        <f>O24/SUM($C$4:C24)-1</f>
        <v>0.25193945844279031</v>
      </c>
    </row>
    <row r="25" spans="1:16" x14ac:dyDescent="0.2">
      <c r="A25" s="2">
        <f>净值数据!A25</f>
        <v>41578</v>
      </c>
      <c r="B25" s="8">
        <f>净值数据!K25</f>
        <v>5.5927709728000004</v>
      </c>
      <c r="C25">
        <v>10000</v>
      </c>
      <c r="D25">
        <f t="shared" si="7"/>
        <v>220000</v>
      </c>
      <c r="E25" s="3">
        <f t="shared" si="0"/>
        <v>1788.0224397949085</v>
      </c>
      <c r="F25">
        <f t="shared" si="8"/>
        <v>45405.664428646131</v>
      </c>
      <c r="G25" s="3">
        <f t="shared" si="1"/>
        <v>253943.4820172296</v>
      </c>
      <c r="H25">
        <f t="shared" si="2"/>
        <v>0</v>
      </c>
      <c r="I25">
        <f t="shared" si="3"/>
        <v>220000</v>
      </c>
      <c r="J25">
        <f t="shared" si="4"/>
        <v>45405.664428646131</v>
      </c>
      <c r="K25" s="7">
        <f t="shared" si="5"/>
        <v>0.15428855462377089</v>
      </c>
      <c r="L25">
        <f t="shared" si="6"/>
        <v>-10000</v>
      </c>
      <c r="O25" s="3">
        <f>SUM(H$4:H24)+G25</f>
        <v>253943.4820172296</v>
      </c>
      <c r="P25" s="7">
        <f>O25/SUM($C$4:C25)-1</f>
        <v>0.15428855462377089</v>
      </c>
    </row>
    <row r="26" spans="1:16" x14ac:dyDescent="0.2">
      <c r="A26" s="2">
        <f>净值数据!A26</f>
        <v>41607</v>
      </c>
      <c r="B26" s="8">
        <f>净值数据!K26</f>
        <v>6.1461193376000001</v>
      </c>
      <c r="C26">
        <v>10000</v>
      </c>
      <c r="D26">
        <f t="shared" si="7"/>
        <v>230000</v>
      </c>
      <c r="E26" s="3">
        <f t="shared" si="0"/>
        <v>1627.0429275304152</v>
      </c>
      <c r="F26">
        <f t="shared" si="8"/>
        <v>47032.707356176543</v>
      </c>
      <c r="G26" s="3">
        <f t="shared" si="1"/>
        <v>289068.63218147843</v>
      </c>
      <c r="H26">
        <f>IF(K26&gt;$N$2,G26*$N$1,0)</f>
        <v>0</v>
      </c>
      <c r="I26">
        <f t="shared" si="3"/>
        <v>230000</v>
      </c>
      <c r="J26">
        <f t="shared" si="4"/>
        <v>47032.707356176543</v>
      </c>
      <c r="K26" s="7">
        <f t="shared" si="5"/>
        <v>0.25682013991947139</v>
      </c>
      <c r="L26">
        <f t="shared" si="6"/>
        <v>-10000</v>
      </c>
      <c r="O26" s="3">
        <f>SUM(H$4:H25)+G26</f>
        <v>289068.63218147843</v>
      </c>
      <c r="P26" s="7">
        <f>O26/SUM($C$4:C26)-1</f>
        <v>0.25682013991947139</v>
      </c>
    </row>
    <row r="27" spans="1:16" x14ac:dyDescent="0.2">
      <c r="A27" s="2">
        <f>净值数据!A27</f>
        <v>41639</v>
      </c>
      <c r="B27" s="8">
        <f>净值数据!K27</f>
        <v>5.5433648688000003</v>
      </c>
      <c r="C27">
        <v>10000</v>
      </c>
      <c r="D27">
        <f t="shared" si="7"/>
        <v>240000</v>
      </c>
      <c r="E27" s="3">
        <f t="shared" si="0"/>
        <v>1803.9584686700859</v>
      </c>
      <c r="F27">
        <f t="shared" si="8"/>
        <v>48836.665824846626</v>
      </c>
      <c r="G27" s="3">
        <f t="shared" si="1"/>
        <v>270719.45764278038</v>
      </c>
      <c r="H27">
        <f t="shared" si="2"/>
        <v>0</v>
      </c>
      <c r="I27">
        <f t="shared" si="3"/>
        <v>240000</v>
      </c>
      <c r="J27">
        <f t="shared" si="4"/>
        <v>48836.665824846626</v>
      </c>
      <c r="K27" s="7">
        <f t="shared" si="5"/>
        <v>0.1279977401782515</v>
      </c>
      <c r="L27">
        <f t="shared" si="6"/>
        <v>-10000</v>
      </c>
      <c r="O27" s="3">
        <f>SUM(H$4:H26)+G27</f>
        <v>270719.45764278038</v>
      </c>
      <c r="P27" s="7">
        <f>O27/SUM($C$4:C27)-1</f>
        <v>0.1279977401782515</v>
      </c>
    </row>
    <row r="28" spans="1:16" x14ac:dyDescent="0.2">
      <c r="A28" s="2">
        <f>净值数据!A28</f>
        <v>41669</v>
      </c>
      <c r="B28" s="8">
        <f>净值数据!K28</f>
        <v>5.1283535952000001</v>
      </c>
      <c r="C28">
        <v>10000</v>
      </c>
      <c r="D28">
        <f t="shared" si="7"/>
        <v>250000</v>
      </c>
      <c r="E28" s="3">
        <f t="shared" si="0"/>
        <v>1949.9435470595727</v>
      </c>
      <c r="F28">
        <f t="shared" si="8"/>
        <v>50786.609371906197</v>
      </c>
      <c r="G28" s="3">
        <f t="shared" si="1"/>
        <v>260451.69076043318</v>
      </c>
      <c r="H28">
        <f t="shared" si="2"/>
        <v>0</v>
      </c>
      <c r="I28">
        <f t="shared" si="3"/>
        <v>250000</v>
      </c>
      <c r="J28">
        <f t="shared" si="4"/>
        <v>50786.609371906197</v>
      </c>
      <c r="K28" s="7">
        <f t="shared" si="5"/>
        <v>4.1806763041732697E-2</v>
      </c>
      <c r="L28">
        <f t="shared" si="6"/>
        <v>-10000</v>
      </c>
      <c r="O28" s="3">
        <f>SUM(H$4:H27)+G28</f>
        <v>260451.69076043318</v>
      </c>
      <c r="P28" s="7">
        <f>O28/SUM($C$4:C28)-1</f>
        <v>4.1806763041732697E-2</v>
      </c>
    </row>
    <row r="29" spans="1:16" x14ac:dyDescent="0.2">
      <c r="A29" s="2">
        <f>净值数据!A29</f>
        <v>41698</v>
      </c>
      <c r="B29" s="8">
        <f>净值数据!K29</f>
        <v>5.1382348159999998</v>
      </c>
      <c r="C29">
        <v>10000</v>
      </c>
      <c r="D29">
        <f t="shared" si="7"/>
        <v>260000</v>
      </c>
      <c r="E29" s="3">
        <f t="shared" si="0"/>
        <v>1946.1936556229198</v>
      </c>
      <c r="F29">
        <f t="shared" si="8"/>
        <v>52732.803027529117</v>
      </c>
      <c r="G29" s="3">
        <f t="shared" si="1"/>
        <v>270953.52446132031</v>
      </c>
      <c r="H29">
        <f t="shared" si="2"/>
        <v>0</v>
      </c>
      <c r="I29">
        <f t="shared" si="3"/>
        <v>260000</v>
      </c>
      <c r="J29">
        <f t="shared" si="4"/>
        <v>52732.803027529117</v>
      </c>
      <c r="K29" s="7">
        <f t="shared" si="5"/>
        <v>4.2128940235847345E-2</v>
      </c>
      <c r="L29">
        <f t="shared" si="6"/>
        <v>-10000</v>
      </c>
      <c r="O29" s="3">
        <f>SUM(H$4:H28)+G29</f>
        <v>270953.52446132031</v>
      </c>
      <c r="P29" s="7">
        <f>O29/SUM($C$4:C29)-1</f>
        <v>4.2128940235847345E-2</v>
      </c>
    </row>
    <row r="30" spans="1:16" x14ac:dyDescent="0.2">
      <c r="A30" s="2">
        <f>净值数据!A30</f>
        <v>41729</v>
      </c>
      <c r="B30" s="8">
        <f>净值数据!K30</f>
        <v>4.6244113344000004</v>
      </c>
      <c r="C30">
        <v>10000</v>
      </c>
      <c r="D30">
        <f t="shared" si="7"/>
        <v>270000</v>
      </c>
      <c r="E30" s="3">
        <f t="shared" si="0"/>
        <v>2162.4373951365774</v>
      </c>
      <c r="F30">
        <f t="shared" si="8"/>
        <v>54895.240422665694</v>
      </c>
      <c r="G30" s="3">
        <f t="shared" si="1"/>
        <v>253858.17201518832</v>
      </c>
      <c r="H30">
        <f t="shared" si="2"/>
        <v>0</v>
      </c>
      <c r="I30">
        <f t="shared" si="3"/>
        <v>270000</v>
      </c>
      <c r="J30">
        <f t="shared" si="4"/>
        <v>54895.240422665694</v>
      </c>
      <c r="K30" s="7">
        <f t="shared" si="5"/>
        <v>-5.9784548091895151E-2</v>
      </c>
      <c r="L30">
        <f t="shared" si="6"/>
        <v>-10000</v>
      </c>
      <c r="O30" s="3">
        <f>SUM(H$4:H29)+G30</f>
        <v>253858.17201518832</v>
      </c>
      <c r="P30" s="7">
        <f>O30/SUM($C$4:C30)-1</f>
        <v>-5.9784548091895151E-2</v>
      </c>
    </row>
    <row r="31" spans="1:16" x14ac:dyDescent="0.2">
      <c r="A31" s="2">
        <f>净值数据!A31</f>
        <v>41759</v>
      </c>
      <c r="B31" s="8">
        <f>净值数据!K31</f>
        <v>4.4070244768000002</v>
      </c>
      <c r="C31">
        <v>10000</v>
      </c>
      <c r="D31">
        <f t="shared" si="7"/>
        <v>280000</v>
      </c>
      <c r="E31" s="3">
        <f t="shared" si="0"/>
        <v>2269.1047105917446</v>
      </c>
      <c r="F31">
        <f t="shared" si="8"/>
        <v>57164.34513325744</v>
      </c>
      <c r="G31" s="3">
        <f t="shared" si="1"/>
        <v>251924.6682025085</v>
      </c>
      <c r="H31">
        <f t="shared" si="2"/>
        <v>0</v>
      </c>
      <c r="I31">
        <f t="shared" si="3"/>
        <v>280000</v>
      </c>
      <c r="J31">
        <f t="shared" si="4"/>
        <v>57164.34513325744</v>
      </c>
      <c r="K31" s="7">
        <f t="shared" si="5"/>
        <v>-0.1002690421338982</v>
      </c>
      <c r="L31">
        <f t="shared" si="6"/>
        <v>-10000</v>
      </c>
      <c r="O31" s="3">
        <f>SUM(H$4:H30)+G31</f>
        <v>251924.6682025085</v>
      </c>
      <c r="P31" s="7">
        <f>O31/SUM($C$4:C31)-1</f>
        <v>-0.1002690421338982</v>
      </c>
    </row>
    <row r="32" spans="1:16" x14ac:dyDescent="0.2">
      <c r="A32" s="2">
        <f>净值数据!A32</f>
        <v>41789</v>
      </c>
      <c r="B32" s="8">
        <f>净值数据!K32</f>
        <v>4.3872620352</v>
      </c>
      <c r="C32">
        <v>10000</v>
      </c>
      <c r="D32">
        <f t="shared" si="7"/>
        <v>290000</v>
      </c>
      <c r="E32" s="3">
        <f t="shared" si="0"/>
        <v>2279.3259029817978</v>
      </c>
      <c r="F32">
        <f t="shared" si="8"/>
        <v>59443.67103623924</v>
      </c>
      <c r="G32" s="3">
        <f t="shared" si="1"/>
        <v>260794.96117021027</v>
      </c>
      <c r="H32">
        <f t="shared" si="2"/>
        <v>0</v>
      </c>
      <c r="I32">
        <f t="shared" si="3"/>
        <v>290000</v>
      </c>
      <c r="J32">
        <f t="shared" si="4"/>
        <v>59443.67103623924</v>
      </c>
      <c r="K32" s="7">
        <f t="shared" si="5"/>
        <v>-0.1007070304475508</v>
      </c>
      <c r="L32">
        <f t="shared" si="6"/>
        <v>-10000</v>
      </c>
      <c r="O32" s="3">
        <f>SUM(H$4:H31)+G32</f>
        <v>260794.96117021027</v>
      </c>
      <c r="P32" s="7">
        <f>O32/SUM($C$4:C32)-1</f>
        <v>-0.1007070304475508</v>
      </c>
    </row>
    <row r="33" spans="1:16" x14ac:dyDescent="0.2">
      <c r="A33" s="2">
        <f>净值数据!A33</f>
        <v>41820</v>
      </c>
      <c r="B33" s="8">
        <f>净值数据!K33</f>
        <v>4.8089139999999997</v>
      </c>
      <c r="C33">
        <v>10000</v>
      </c>
      <c r="D33">
        <f t="shared" si="7"/>
        <v>300000</v>
      </c>
      <c r="E33" s="3">
        <f t="shared" si="0"/>
        <v>2079.4715813175285</v>
      </c>
      <c r="F33">
        <f t="shared" si="8"/>
        <v>61523.142617556769</v>
      </c>
      <c r="G33" s="3">
        <f t="shared" si="1"/>
        <v>295859.50185756537</v>
      </c>
      <c r="H33">
        <f t="shared" si="2"/>
        <v>0</v>
      </c>
      <c r="I33">
        <f t="shared" si="3"/>
        <v>300000</v>
      </c>
      <c r="J33">
        <f t="shared" si="4"/>
        <v>61523.142617556769</v>
      </c>
      <c r="K33" s="7">
        <f t="shared" si="5"/>
        <v>-1.3801660474782151E-2</v>
      </c>
      <c r="L33">
        <f t="shared" si="6"/>
        <v>-10000</v>
      </c>
      <c r="O33" s="3">
        <f>SUM(H$4:H32)+G33</f>
        <v>295859.50185756537</v>
      </c>
      <c r="P33" s="7">
        <f>O33/SUM($C$4:C33)-1</f>
        <v>-1.3801660474782151E-2</v>
      </c>
    </row>
    <row r="34" spans="1:16" x14ac:dyDescent="0.2">
      <c r="A34" s="2">
        <f>净值数据!A34</f>
        <v>41851</v>
      </c>
      <c r="B34" s="8">
        <f>净值数据!K34</f>
        <v>5.0782930000000004</v>
      </c>
      <c r="C34">
        <v>10000</v>
      </c>
      <c r="D34">
        <f t="shared" si="7"/>
        <v>310000</v>
      </c>
      <c r="E34" s="3">
        <f t="shared" si="0"/>
        <v>1969.1656231729833</v>
      </c>
      <c r="F34">
        <f t="shared" si="8"/>
        <v>63492.308240729755</v>
      </c>
      <c r="G34" s="3">
        <f t="shared" si="1"/>
        <v>322432.54449274024</v>
      </c>
      <c r="H34">
        <f t="shared" si="2"/>
        <v>0</v>
      </c>
      <c r="I34">
        <f t="shared" si="3"/>
        <v>310000</v>
      </c>
      <c r="J34">
        <f t="shared" si="4"/>
        <v>63492.308240729755</v>
      </c>
      <c r="K34" s="7">
        <f t="shared" si="5"/>
        <v>4.0104982234645981E-2</v>
      </c>
      <c r="L34">
        <f t="shared" si="6"/>
        <v>-10000</v>
      </c>
      <c r="O34" s="3">
        <f>SUM(H$4:H33)+G34</f>
        <v>322432.54449274024</v>
      </c>
      <c r="P34" s="7">
        <f>O34/SUM($C$4:C34)-1</f>
        <v>4.0104982234645981E-2</v>
      </c>
    </row>
    <row r="35" spans="1:16" x14ac:dyDescent="0.2">
      <c r="A35" s="2">
        <f>净值数据!A35</f>
        <v>41880</v>
      </c>
      <c r="B35" s="8">
        <f>净值数据!K35</f>
        <v>5.048362</v>
      </c>
      <c r="C35">
        <v>10000</v>
      </c>
      <c r="D35">
        <f t="shared" si="7"/>
        <v>320000</v>
      </c>
      <c r="E35" s="3">
        <f t="shared" si="0"/>
        <v>1980.8405181720327</v>
      </c>
      <c r="F35">
        <f t="shared" si="8"/>
        <v>65473.148758901785</v>
      </c>
      <c r="G35" s="3">
        <f t="shared" si="1"/>
        <v>330532.15621478693</v>
      </c>
      <c r="H35">
        <f t="shared" si="2"/>
        <v>0</v>
      </c>
      <c r="I35">
        <f t="shared" si="3"/>
        <v>320000</v>
      </c>
      <c r="J35">
        <f t="shared" si="4"/>
        <v>65473.148758901785</v>
      </c>
      <c r="K35" s="7">
        <f t="shared" si="5"/>
        <v>3.2912988171209134E-2</v>
      </c>
      <c r="L35">
        <f t="shared" si="6"/>
        <v>-10000</v>
      </c>
      <c r="O35" s="3">
        <f>SUM(H$4:H34)+G35</f>
        <v>330532.15621478693</v>
      </c>
      <c r="P35" s="7">
        <f>O35/SUM($C$4:C35)-1</f>
        <v>3.2912988171209134E-2</v>
      </c>
    </row>
    <row r="36" spans="1:16" x14ac:dyDescent="0.2">
      <c r="A36" s="2">
        <f>净值数据!A36</f>
        <v>41912</v>
      </c>
      <c r="B36" s="8">
        <f>净值数据!K36</f>
        <v>6.5449120000000001</v>
      </c>
      <c r="C36">
        <v>10000</v>
      </c>
      <c r="D36">
        <f t="shared" si="7"/>
        <v>330000</v>
      </c>
      <c r="E36" s="3">
        <f t="shared" si="0"/>
        <v>1527.904424077818</v>
      </c>
      <c r="F36">
        <f t="shared" si="8"/>
        <v>67001.053182979609</v>
      </c>
      <c r="G36" s="3">
        <f t="shared" si="1"/>
        <v>438515.99698992143</v>
      </c>
      <c r="H36">
        <f t="shared" si="2"/>
        <v>0</v>
      </c>
      <c r="I36">
        <f t="shared" si="3"/>
        <v>330000</v>
      </c>
      <c r="J36">
        <f t="shared" si="4"/>
        <v>67001.053182979609</v>
      </c>
      <c r="K36" s="7">
        <f t="shared" si="5"/>
        <v>0.32883635451491333</v>
      </c>
      <c r="L36">
        <f t="shared" si="6"/>
        <v>-10000</v>
      </c>
      <c r="O36" s="3">
        <f>SUM(H$4:H35)+G36</f>
        <v>438515.99698992143</v>
      </c>
      <c r="P36" s="7">
        <f>O36/SUM($C$4:C36)-1</f>
        <v>0.32883635451491333</v>
      </c>
    </row>
    <row r="37" spans="1:16" x14ac:dyDescent="0.2">
      <c r="A37" s="2">
        <f>净值数据!A37</f>
        <v>41943</v>
      </c>
      <c r="B37" s="8">
        <f>净值数据!K37</f>
        <v>6.2256479999999996</v>
      </c>
      <c r="C37">
        <v>10000</v>
      </c>
      <c r="D37">
        <f t="shared" si="7"/>
        <v>340000</v>
      </c>
      <c r="E37" s="3">
        <f t="shared" si="0"/>
        <v>1606.2584971074498</v>
      </c>
      <c r="F37">
        <f t="shared" si="8"/>
        <v>68607.311680087063</v>
      </c>
      <c r="G37" s="3">
        <f t="shared" si="1"/>
        <v>427124.97274651064</v>
      </c>
      <c r="H37">
        <f t="shared" si="2"/>
        <v>0</v>
      </c>
      <c r="I37">
        <f t="shared" si="3"/>
        <v>340000</v>
      </c>
      <c r="J37">
        <f t="shared" si="4"/>
        <v>68607.311680087063</v>
      </c>
      <c r="K37" s="7">
        <f t="shared" si="5"/>
        <v>0.25624991984267842</v>
      </c>
      <c r="L37">
        <f t="shared" si="6"/>
        <v>-10000</v>
      </c>
      <c r="O37" s="3">
        <f>SUM(H$4:H36)+G37</f>
        <v>427124.97274651064</v>
      </c>
      <c r="P37" s="7">
        <f>O37/SUM($C$4:C37)-1</f>
        <v>0.25624991984267842</v>
      </c>
    </row>
    <row r="38" spans="1:16" x14ac:dyDescent="0.2">
      <c r="A38" s="2">
        <f>净值数据!A38</f>
        <v>41971</v>
      </c>
      <c r="B38" s="8">
        <f>净值数据!K38</f>
        <v>6.3054639999999997</v>
      </c>
      <c r="C38">
        <v>10000</v>
      </c>
      <c r="D38">
        <f t="shared" si="7"/>
        <v>350000</v>
      </c>
      <c r="E38" s="3">
        <f t="shared" si="0"/>
        <v>1585.926111068115</v>
      </c>
      <c r="F38">
        <f t="shared" si="8"/>
        <v>70193.237791155174</v>
      </c>
      <c r="G38" s="3">
        <f t="shared" si="1"/>
        <v>442600.93393556844</v>
      </c>
      <c r="H38">
        <f t="shared" si="2"/>
        <v>0</v>
      </c>
      <c r="I38">
        <f t="shared" si="3"/>
        <v>350000</v>
      </c>
      <c r="J38">
        <f t="shared" si="4"/>
        <v>70193.237791155174</v>
      </c>
      <c r="K38" s="7">
        <f t="shared" si="5"/>
        <v>0.26457409695876688</v>
      </c>
      <c r="L38">
        <f t="shared" si="6"/>
        <v>-10000</v>
      </c>
      <c r="O38" s="3">
        <f>SUM(H$4:H37)+G38</f>
        <v>442600.93393556844</v>
      </c>
      <c r="P38" s="7">
        <f>O38/SUM($C$4:C38)-1</f>
        <v>0.26457409695876688</v>
      </c>
    </row>
    <row r="39" spans="1:16" x14ac:dyDescent="0.2">
      <c r="A39" s="2">
        <f>净值数据!A39</f>
        <v>42004</v>
      </c>
      <c r="B39" s="8">
        <f>净值数据!K39</f>
        <v>9.1888170000000002</v>
      </c>
      <c r="C39">
        <v>10000</v>
      </c>
      <c r="D39">
        <f t="shared" si="7"/>
        <v>360000</v>
      </c>
      <c r="E39" s="3">
        <f t="shared" si="0"/>
        <v>1088.2793726330603</v>
      </c>
      <c r="F39">
        <f t="shared" si="8"/>
        <v>71281.51716378823</v>
      </c>
      <c r="G39" s="3">
        <f t="shared" si="1"/>
        <v>654992.81670040905</v>
      </c>
      <c r="H39">
        <f t="shared" si="2"/>
        <v>327496.40835020453</v>
      </c>
      <c r="I39">
        <f t="shared" si="3"/>
        <v>180000</v>
      </c>
      <c r="J39">
        <f t="shared" si="4"/>
        <v>35640.758581894115</v>
      </c>
      <c r="K39" s="7">
        <f t="shared" si="5"/>
        <v>0.81942449083446967</v>
      </c>
      <c r="L39">
        <f t="shared" si="6"/>
        <v>317496.40835020453</v>
      </c>
      <c r="O39" s="3">
        <f>SUM(H$4:H38)+G39</f>
        <v>654992.81670040905</v>
      </c>
      <c r="P39" s="6">
        <f>O39/SUM($C$4:C39)-1</f>
        <v>0.81942449083446967</v>
      </c>
    </row>
    <row r="40" spans="1:16" x14ac:dyDescent="0.2">
      <c r="A40" s="2">
        <f>净值数据!A40</f>
        <v>42034</v>
      </c>
      <c r="B40" s="8">
        <f>净值数据!K40</f>
        <v>8.6500590000000006</v>
      </c>
      <c r="C40">
        <v>10000</v>
      </c>
      <c r="D40">
        <f t="shared" si="7"/>
        <v>190000</v>
      </c>
      <c r="E40" s="3">
        <f t="shared" si="0"/>
        <v>1156.0614788870225</v>
      </c>
      <c r="F40">
        <f t="shared" si="8"/>
        <v>36796.820060781138</v>
      </c>
      <c r="G40" s="3">
        <f t="shared" si="1"/>
        <v>318294.66453814047</v>
      </c>
      <c r="H40">
        <f t="shared" si="2"/>
        <v>159147.33226907023</v>
      </c>
      <c r="I40">
        <f t="shared" si="3"/>
        <v>95000</v>
      </c>
      <c r="J40">
        <f t="shared" si="4"/>
        <v>18398.410030390569</v>
      </c>
      <c r="K40" s="7">
        <f t="shared" si="5"/>
        <v>0.6752350765165287</v>
      </c>
      <c r="L40">
        <f t="shared" si="6"/>
        <v>149147.33226907023</v>
      </c>
      <c r="O40" s="3">
        <f>SUM(H$4:H39)+G40</f>
        <v>645791.07288834499</v>
      </c>
      <c r="P40" s="7">
        <f>O40/SUM($C$4:C40)-1</f>
        <v>0.74538127807660803</v>
      </c>
    </row>
    <row r="41" spans="1:16" x14ac:dyDescent="0.2">
      <c r="A41" s="2">
        <f>净值数据!A41</f>
        <v>42062</v>
      </c>
      <c r="B41" s="8">
        <f>净值数据!K41</f>
        <v>8.9393919999999998</v>
      </c>
      <c r="C41">
        <v>10000</v>
      </c>
      <c r="D41">
        <f t="shared" si="7"/>
        <v>105000</v>
      </c>
      <c r="E41" s="3">
        <f t="shared" si="0"/>
        <v>1118.6443104855452</v>
      </c>
      <c r="F41">
        <f t="shared" si="8"/>
        <v>19517.054340876115</v>
      </c>
      <c r="G41" s="3">
        <f t="shared" si="1"/>
        <v>174470.5994383932</v>
      </c>
      <c r="H41">
        <f t="shared" si="2"/>
        <v>87235.299719196599</v>
      </c>
      <c r="I41">
        <f t="shared" si="3"/>
        <v>52500</v>
      </c>
      <c r="J41">
        <f t="shared" si="4"/>
        <v>9758.5271704380575</v>
      </c>
      <c r="K41" s="7">
        <f t="shared" si="5"/>
        <v>0.66162475655612574</v>
      </c>
      <c r="L41">
        <f t="shared" si="6"/>
        <v>77235.299719196599</v>
      </c>
      <c r="O41" s="3">
        <f>SUM(H$4:H40)+G41</f>
        <v>661114.34005766804</v>
      </c>
      <c r="P41" s="7">
        <f>O41/SUM($C$4:C41)-1</f>
        <v>0.73977457909912636</v>
      </c>
    </row>
    <row r="42" spans="1:16" x14ac:dyDescent="0.2">
      <c r="A42" s="2">
        <f>净值数据!A42</f>
        <v>42094</v>
      </c>
      <c r="B42" s="8">
        <f>净值数据!K42</f>
        <v>10.016908000000001</v>
      </c>
      <c r="C42">
        <v>10000</v>
      </c>
      <c r="D42">
        <f t="shared" si="7"/>
        <v>62500</v>
      </c>
      <c r="E42" s="3">
        <f t="shared" si="0"/>
        <v>998.31205397913197</v>
      </c>
      <c r="F42">
        <f t="shared" si="8"/>
        <v>10756.83922441719</v>
      </c>
      <c r="G42" s="3">
        <f t="shared" si="1"/>
        <v>107750.26888177835</v>
      </c>
      <c r="H42">
        <f t="shared" si="2"/>
        <v>53875.134440889175</v>
      </c>
      <c r="I42">
        <f t="shared" si="3"/>
        <v>31250</v>
      </c>
      <c r="J42">
        <f t="shared" si="4"/>
        <v>5378.419612208595</v>
      </c>
      <c r="K42" s="7">
        <f t="shared" si="5"/>
        <v>0.72400430210845368</v>
      </c>
      <c r="L42">
        <f t="shared" si="6"/>
        <v>43875.134440889175</v>
      </c>
      <c r="O42" s="3">
        <f>SUM(H$4:H41)+G42</f>
        <v>681629.30922024976</v>
      </c>
      <c r="P42" s="7">
        <f>O42/SUM($C$4:C42)-1</f>
        <v>0.74776745953910195</v>
      </c>
    </row>
    <row r="43" spans="1:16" x14ac:dyDescent="0.2">
      <c r="A43" s="2">
        <f>净值数据!A43</f>
        <v>42124</v>
      </c>
      <c r="B43" s="8">
        <f>净值数据!K43</f>
        <v>14.526512</v>
      </c>
      <c r="C43">
        <v>10000</v>
      </c>
      <c r="D43">
        <f t="shared" si="7"/>
        <v>41250</v>
      </c>
      <c r="E43" s="3">
        <f t="shared" si="0"/>
        <v>688.39649876033559</v>
      </c>
      <c r="F43">
        <f t="shared" si="8"/>
        <v>6066.8161109689308</v>
      </c>
      <c r="G43" s="3">
        <f t="shared" si="1"/>
        <v>88129.677037783506</v>
      </c>
      <c r="H43">
        <f t="shared" si="2"/>
        <v>44064.838518891753</v>
      </c>
      <c r="I43">
        <f t="shared" si="3"/>
        <v>20625</v>
      </c>
      <c r="J43">
        <f t="shared" si="4"/>
        <v>3033.4080554844654</v>
      </c>
      <c r="K43" s="7">
        <f t="shared" si="5"/>
        <v>1.1364770190977818</v>
      </c>
      <c r="L43">
        <f t="shared" si="6"/>
        <v>34064.838518891753</v>
      </c>
      <c r="O43" s="3">
        <f>SUM(H$4:H42)+G43</f>
        <v>715883.8518171442</v>
      </c>
      <c r="P43" s="7">
        <f>O43/SUM($C$4:C43)-1</f>
        <v>0.7897096295428605</v>
      </c>
    </row>
    <row r="44" spans="1:16" x14ac:dyDescent="0.2">
      <c r="A44" s="2">
        <f>净值数据!A44</f>
        <v>42153</v>
      </c>
      <c r="B44" s="8">
        <f>净值数据!K44</f>
        <v>17.629359000000001</v>
      </c>
      <c r="C44">
        <v>10000</v>
      </c>
      <c r="D44">
        <f t="shared" si="7"/>
        <v>30625</v>
      </c>
      <c r="E44" s="3">
        <f t="shared" si="0"/>
        <v>567.23559829940496</v>
      </c>
      <c r="F44">
        <f t="shared" si="8"/>
        <v>3600.6436537838704</v>
      </c>
      <c r="G44" s="3">
        <f t="shared" si="1"/>
        <v>63477.039603627563</v>
      </c>
      <c r="H44">
        <f t="shared" si="2"/>
        <v>31738.519801813782</v>
      </c>
      <c r="I44">
        <f t="shared" si="3"/>
        <v>15312.5</v>
      </c>
      <c r="J44">
        <f t="shared" si="4"/>
        <v>1800.3218268919352</v>
      </c>
      <c r="K44" s="7">
        <f t="shared" si="5"/>
        <v>1.0727196605266145</v>
      </c>
      <c r="L44">
        <f t="shared" si="6"/>
        <v>21738.519801813782</v>
      </c>
      <c r="O44" s="3">
        <f>SUM(H$4:H43)+G44</f>
        <v>735296.05290187988</v>
      </c>
      <c r="P44" s="7">
        <f>O44/SUM($C$4:C44)-1</f>
        <v>0.79340500707775585</v>
      </c>
    </row>
    <row r="45" spans="1:16" x14ac:dyDescent="0.2">
      <c r="A45" s="2">
        <f>净值数据!A45</f>
        <v>42185</v>
      </c>
      <c r="B45" s="8">
        <f>净值数据!K45</f>
        <v>14.76596</v>
      </c>
      <c r="C45">
        <v>10000</v>
      </c>
      <c r="D45">
        <f t="shared" si="7"/>
        <v>25312.5</v>
      </c>
      <c r="E45" s="3">
        <f t="shared" si="0"/>
        <v>677.23331229395183</v>
      </c>
      <c r="F45">
        <f t="shared" si="8"/>
        <v>2477.5551391858871</v>
      </c>
      <c r="G45" s="3">
        <f t="shared" si="1"/>
        <v>36583.480083013244</v>
      </c>
      <c r="H45">
        <f t="shared" si="2"/>
        <v>18291.740041506622</v>
      </c>
      <c r="I45">
        <f t="shared" si="3"/>
        <v>12656.25</v>
      </c>
      <c r="J45">
        <f t="shared" si="4"/>
        <v>1238.7775695929436</v>
      </c>
      <c r="K45" s="7">
        <f t="shared" si="5"/>
        <v>0.4452732872301528</v>
      </c>
      <c r="L45">
        <f t="shared" si="6"/>
        <v>8291.7400415066222</v>
      </c>
      <c r="O45" s="3">
        <f>SUM(H$4:H44)+G45</f>
        <v>740141.01318307943</v>
      </c>
      <c r="P45" s="7">
        <f>O45/SUM($C$4:C45)-1</f>
        <v>0.76224050757876061</v>
      </c>
    </row>
    <row r="46" spans="1:16" x14ac:dyDescent="0.2">
      <c r="A46" s="2">
        <f>净值数据!A46</f>
        <v>42216</v>
      </c>
      <c r="B46" s="8">
        <f>净值数据!K46</f>
        <v>13.259433</v>
      </c>
      <c r="C46">
        <v>10000</v>
      </c>
      <c r="D46">
        <f t="shared" si="7"/>
        <v>22656.25</v>
      </c>
      <c r="E46" s="3">
        <f t="shared" si="0"/>
        <v>754.18006184729018</v>
      </c>
      <c r="F46">
        <f t="shared" si="8"/>
        <v>1992.9576314402339</v>
      </c>
      <c r="G46" s="3">
        <f t="shared" si="1"/>
        <v>26425.488185920472</v>
      </c>
      <c r="H46">
        <f t="shared" si="2"/>
        <v>0</v>
      </c>
      <c r="I46">
        <f t="shared" si="3"/>
        <v>22656.25</v>
      </c>
      <c r="J46">
        <f t="shared" si="4"/>
        <v>1992.9576314402339</v>
      </c>
      <c r="K46" s="7">
        <f t="shared" si="5"/>
        <v>0.1663663751026967</v>
      </c>
      <c r="L46">
        <f t="shared" si="6"/>
        <v>-10000</v>
      </c>
      <c r="O46" s="3">
        <f>SUM(H$4:H45)+G46</f>
        <v>748274.76132749324</v>
      </c>
      <c r="P46" s="7">
        <f>O46/SUM($C$4:C46)-1</f>
        <v>0.74017386355230985</v>
      </c>
    </row>
    <row r="47" spans="1:16" x14ac:dyDescent="0.2">
      <c r="A47" s="2">
        <f>净值数据!A47</f>
        <v>42247</v>
      </c>
      <c r="B47" s="8">
        <f>净值数据!K47</f>
        <v>12.4</v>
      </c>
      <c r="C47">
        <v>10000</v>
      </c>
      <c r="D47">
        <f t="shared" si="7"/>
        <v>32656.25</v>
      </c>
      <c r="E47" s="3">
        <f t="shared" si="0"/>
        <v>806.45161290322574</v>
      </c>
      <c r="F47">
        <f t="shared" si="8"/>
        <v>2799.4092443434597</v>
      </c>
      <c r="G47" s="3">
        <f t="shared" si="1"/>
        <v>34712.674629858899</v>
      </c>
      <c r="H47">
        <f t="shared" si="2"/>
        <v>0</v>
      </c>
      <c r="I47">
        <f t="shared" si="3"/>
        <v>32656.25</v>
      </c>
      <c r="J47">
        <f t="shared" si="4"/>
        <v>2799.4092443434597</v>
      </c>
      <c r="K47" s="7">
        <f t="shared" si="5"/>
        <v>6.2971854694243712E-2</v>
      </c>
      <c r="L47">
        <f t="shared" si="6"/>
        <v>-10000</v>
      </c>
      <c r="O47" s="3">
        <f>SUM(H$4:H46)+G47</f>
        <v>756561.94777143165</v>
      </c>
      <c r="P47" s="7">
        <f>O47/SUM($C$4:C47)-1</f>
        <v>0.71945897220779909</v>
      </c>
    </row>
    <row r="48" spans="1:16" x14ac:dyDescent="0.2">
      <c r="A48" s="2">
        <f>净值数据!A48</f>
        <v>42277</v>
      </c>
      <c r="B48" s="8">
        <f>净值数据!K48</f>
        <v>10.01</v>
      </c>
      <c r="C48">
        <v>10000</v>
      </c>
      <c r="D48">
        <f t="shared" si="7"/>
        <v>42656.25</v>
      </c>
      <c r="E48" s="3">
        <f t="shared" si="0"/>
        <v>999.00099900099906</v>
      </c>
      <c r="F48">
        <f t="shared" si="8"/>
        <v>3798.4102433444586</v>
      </c>
      <c r="G48" s="3">
        <f t="shared" si="1"/>
        <v>38022.086535878028</v>
      </c>
      <c r="H48">
        <f t="shared" si="2"/>
        <v>0</v>
      </c>
      <c r="I48">
        <f t="shared" si="3"/>
        <v>42656.25</v>
      </c>
      <c r="J48">
        <f t="shared" si="4"/>
        <v>3798.4102433444586</v>
      </c>
      <c r="K48" s="7">
        <f t="shared" si="5"/>
        <v>-0.10863972956183376</v>
      </c>
      <c r="L48">
        <f t="shared" si="6"/>
        <v>-10000</v>
      </c>
      <c r="O48" s="3">
        <f>SUM(H$4:H47)+G48</f>
        <v>759871.35967745073</v>
      </c>
      <c r="P48" s="7">
        <f>O48/SUM($C$4:C48)-1</f>
        <v>0.68860302150544617</v>
      </c>
    </row>
    <row r="49" spans="1:16" x14ac:dyDescent="0.2">
      <c r="A49" s="2">
        <f>净值数据!A49</f>
        <v>42307</v>
      </c>
      <c r="B49" s="8">
        <f>净值数据!K49</f>
        <v>11.06</v>
      </c>
      <c r="C49">
        <v>10000</v>
      </c>
      <c r="D49">
        <f t="shared" si="7"/>
        <v>52656.25</v>
      </c>
      <c r="E49" s="3">
        <f t="shared" si="0"/>
        <v>904.15913200723321</v>
      </c>
      <c r="F49">
        <f t="shared" si="8"/>
        <v>4702.5693753516916</v>
      </c>
      <c r="G49" s="3">
        <f t="shared" si="1"/>
        <v>52010.417291389713</v>
      </c>
      <c r="H49">
        <f t="shared" si="2"/>
        <v>0</v>
      </c>
      <c r="I49">
        <f t="shared" si="3"/>
        <v>52656.25</v>
      </c>
      <c r="J49">
        <f t="shared" si="4"/>
        <v>4702.5693753516916</v>
      </c>
      <c r="K49" s="7">
        <f t="shared" si="5"/>
        <v>-1.2265072210996597E-2</v>
      </c>
      <c r="L49">
        <f t="shared" si="6"/>
        <v>-10000</v>
      </c>
      <c r="O49" s="3">
        <f>SUM(H$4:H48)+G49</f>
        <v>773859.69043296238</v>
      </c>
      <c r="P49" s="7">
        <f>O49/SUM($C$4:C49)-1</f>
        <v>0.68230367485426613</v>
      </c>
    </row>
    <row r="50" spans="1:16" x14ac:dyDescent="0.2">
      <c r="A50" s="2">
        <f>净值数据!A50</f>
        <v>42338</v>
      </c>
      <c r="B50" s="8">
        <f>净值数据!K50</f>
        <v>10.06</v>
      </c>
      <c r="C50">
        <v>10000</v>
      </c>
      <c r="D50">
        <f t="shared" si="7"/>
        <v>62656.25</v>
      </c>
      <c r="E50" s="3">
        <f t="shared" si="0"/>
        <v>994.03578528827029</v>
      </c>
      <c r="F50">
        <f t="shared" si="8"/>
        <v>5696.6051606399615</v>
      </c>
      <c r="G50" s="3">
        <f t="shared" si="1"/>
        <v>57307.847916038016</v>
      </c>
      <c r="H50">
        <f t="shared" si="2"/>
        <v>0</v>
      </c>
      <c r="I50">
        <f t="shared" si="3"/>
        <v>62656.25</v>
      </c>
      <c r="J50">
        <f t="shared" si="4"/>
        <v>5696.6051606399615</v>
      </c>
      <c r="K50" s="7">
        <f t="shared" si="5"/>
        <v>-8.536103076647561E-2</v>
      </c>
      <c r="L50">
        <f t="shared" si="6"/>
        <v>-10000</v>
      </c>
      <c r="O50" s="3">
        <f>SUM(H$4:H49)+G50</f>
        <v>779157.12105761073</v>
      </c>
      <c r="P50" s="7">
        <f>O50/SUM($C$4:C50)-1</f>
        <v>0.65778110863321437</v>
      </c>
    </row>
    <row r="51" spans="1:16" x14ac:dyDescent="0.2">
      <c r="A51" s="2">
        <f>净值数据!A51</f>
        <v>42369</v>
      </c>
      <c r="B51" s="8">
        <f>净值数据!K51</f>
        <v>9.4</v>
      </c>
      <c r="C51">
        <v>10000</v>
      </c>
      <c r="D51">
        <f t="shared" si="7"/>
        <v>72656.25</v>
      </c>
      <c r="E51" s="3">
        <f t="shared" si="0"/>
        <v>1063.8297872340424</v>
      </c>
      <c r="F51">
        <f t="shared" si="8"/>
        <v>6760.4349478740041</v>
      </c>
      <c r="G51" s="3">
        <f t="shared" si="1"/>
        <v>63548.088510015645</v>
      </c>
      <c r="H51">
        <f t="shared" si="2"/>
        <v>0</v>
      </c>
      <c r="I51">
        <f t="shared" si="3"/>
        <v>72656.25</v>
      </c>
      <c r="J51">
        <f t="shared" si="4"/>
        <v>6760.4349478740041</v>
      </c>
      <c r="K51" s="7">
        <f t="shared" si="5"/>
        <v>-0.1253596420126879</v>
      </c>
      <c r="L51">
        <f t="shared" si="6"/>
        <v>-10000</v>
      </c>
      <c r="O51" s="3">
        <f>SUM(H$4:H50)+G51</f>
        <v>785397.36165158835</v>
      </c>
      <c r="P51" s="7">
        <f>O51/SUM($C$4:C51)-1</f>
        <v>0.63624450344080907</v>
      </c>
    </row>
    <row r="52" spans="1:16" x14ac:dyDescent="0.2">
      <c r="A52" s="2">
        <f>净值数据!A52</f>
        <v>42398</v>
      </c>
      <c r="B52" s="8">
        <f>净值数据!K52</f>
        <v>6.19</v>
      </c>
      <c r="C52">
        <v>10000</v>
      </c>
      <c r="D52">
        <f t="shared" si="7"/>
        <v>82656.25</v>
      </c>
      <c r="E52" s="3">
        <f t="shared" si="0"/>
        <v>1615.508885298869</v>
      </c>
      <c r="F52">
        <f t="shared" si="8"/>
        <v>8375.9438331728725</v>
      </c>
      <c r="G52" s="3">
        <f t="shared" si="1"/>
        <v>51847.092327340084</v>
      </c>
      <c r="H52">
        <f t="shared" si="2"/>
        <v>0</v>
      </c>
      <c r="I52">
        <f t="shared" si="3"/>
        <v>82656.25</v>
      </c>
      <c r="J52">
        <f t="shared" si="4"/>
        <v>8375.9438331728725</v>
      </c>
      <c r="K52" s="7">
        <f t="shared" si="5"/>
        <v>-0.37273839150287991</v>
      </c>
      <c r="L52">
        <f t="shared" si="6"/>
        <v>-10000</v>
      </c>
      <c r="O52" s="3">
        <f>SUM(H$4:H51)+G52</f>
        <v>773696.36546891276</v>
      </c>
      <c r="P52" s="7">
        <f>O52/SUM($C$4:C52)-1</f>
        <v>0.57897217442635251</v>
      </c>
    </row>
    <row r="53" spans="1:16" x14ac:dyDescent="0.2">
      <c r="A53" s="2">
        <f>净值数据!A53</f>
        <v>42429</v>
      </c>
      <c r="B53" s="8">
        <f>净值数据!K53</f>
        <v>5.83</v>
      </c>
      <c r="C53">
        <v>10000</v>
      </c>
      <c r="D53">
        <f t="shared" si="7"/>
        <v>92656.25</v>
      </c>
      <c r="E53" s="3">
        <f t="shared" si="0"/>
        <v>1715.2658662092624</v>
      </c>
      <c r="F53">
        <f t="shared" si="8"/>
        <v>10091.209699382134</v>
      </c>
      <c r="G53" s="3">
        <f t="shared" si="1"/>
        <v>58831.752547397846</v>
      </c>
      <c r="H53">
        <f t="shared" si="2"/>
        <v>0</v>
      </c>
      <c r="I53">
        <f t="shared" si="3"/>
        <v>92656.25</v>
      </c>
      <c r="J53">
        <f t="shared" si="4"/>
        <v>10091.209699382134</v>
      </c>
      <c r="K53" s="7">
        <f t="shared" si="5"/>
        <v>-0.36505359813938243</v>
      </c>
      <c r="L53">
        <f t="shared" si="6"/>
        <v>-10000</v>
      </c>
      <c r="O53" s="3">
        <f>SUM(H$4:H52)+G53</f>
        <v>780681.02568897058</v>
      </c>
      <c r="P53" s="7">
        <f>O53/SUM($C$4:C53)-1</f>
        <v>0.56136205137794115</v>
      </c>
    </row>
    <row r="54" spans="1:16" x14ac:dyDescent="0.2">
      <c r="A54" s="2">
        <f>净值数据!A54</f>
        <v>42460</v>
      </c>
      <c r="B54" s="8">
        <f>净值数据!K54</f>
        <v>7.19</v>
      </c>
      <c r="C54">
        <v>10000</v>
      </c>
      <c r="D54">
        <f t="shared" si="7"/>
        <v>102656.25</v>
      </c>
      <c r="E54" s="3">
        <f t="shared" si="0"/>
        <v>1390.8205841446452</v>
      </c>
      <c r="F54">
        <f t="shared" si="8"/>
        <v>11482.030283526779</v>
      </c>
      <c r="G54" s="3">
        <f t="shared" si="1"/>
        <v>82555.79773855755</v>
      </c>
      <c r="H54">
        <f t="shared" si="2"/>
        <v>0</v>
      </c>
      <c r="I54">
        <f t="shared" si="3"/>
        <v>102656.25</v>
      </c>
      <c r="J54">
        <f t="shared" si="4"/>
        <v>11482.030283526779</v>
      </c>
      <c r="K54" s="7">
        <f t="shared" si="5"/>
        <v>-0.1958034923489067</v>
      </c>
      <c r="L54">
        <f t="shared" si="6"/>
        <v>-10000</v>
      </c>
      <c r="O54" s="3">
        <f>SUM(H$4:H53)+G54</f>
        <v>804405.07088013028</v>
      </c>
      <c r="P54" s="7">
        <f>O54/SUM($C$4:C54)-1</f>
        <v>0.57726484486300045</v>
      </c>
    </row>
    <row r="55" spans="1:16" x14ac:dyDescent="0.2">
      <c r="A55" s="2">
        <f>净值数据!A55</f>
        <v>42489</v>
      </c>
      <c r="B55" s="8">
        <f>净值数据!K55</f>
        <v>6.3</v>
      </c>
      <c r="C55">
        <v>10000</v>
      </c>
      <c r="D55">
        <f t="shared" si="7"/>
        <v>112656.25</v>
      </c>
      <c r="E55" s="3">
        <f t="shared" si="0"/>
        <v>1587.3015873015872</v>
      </c>
      <c r="F55">
        <f t="shared" si="8"/>
        <v>13069.331870828366</v>
      </c>
      <c r="G55" s="3">
        <f t="shared" si="1"/>
        <v>82336.790786218698</v>
      </c>
      <c r="H55">
        <f t="shared" si="2"/>
        <v>0</v>
      </c>
      <c r="I55">
        <f t="shared" si="3"/>
        <v>112656.25</v>
      </c>
      <c r="J55">
        <f t="shared" si="4"/>
        <v>13069.331870828366</v>
      </c>
      <c r="K55" s="7">
        <f t="shared" si="5"/>
        <v>-0.2691325089711516</v>
      </c>
      <c r="L55">
        <f t="shared" si="6"/>
        <v>-10000</v>
      </c>
      <c r="O55" s="3">
        <f>SUM(H$4:H54)+G55</f>
        <v>804186.06392779143</v>
      </c>
      <c r="P55" s="7">
        <f>O55/SUM($C$4:C55)-1</f>
        <v>0.54651166139959884</v>
      </c>
    </row>
    <row r="56" spans="1:16" x14ac:dyDescent="0.2">
      <c r="A56" s="2">
        <f>净值数据!A56</f>
        <v>42521</v>
      </c>
      <c r="B56" s="8">
        <f>净值数据!K56</f>
        <v>6.15</v>
      </c>
      <c r="C56">
        <v>10000</v>
      </c>
      <c r="D56">
        <f t="shared" si="7"/>
        <v>122656.25</v>
      </c>
      <c r="E56" s="3">
        <f t="shared" si="0"/>
        <v>1626.0162601626016</v>
      </c>
      <c r="F56">
        <f t="shared" si="8"/>
        <v>14695.348130990968</v>
      </c>
      <c r="G56" s="3">
        <f t="shared" si="1"/>
        <v>90376.391005594458</v>
      </c>
      <c r="H56">
        <f t="shared" si="2"/>
        <v>0</v>
      </c>
      <c r="I56">
        <f t="shared" si="3"/>
        <v>122656.25</v>
      </c>
      <c r="J56">
        <f t="shared" si="4"/>
        <v>14695.348130990968</v>
      </c>
      <c r="K56" s="7">
        <f t="shared" si="5"/>
        <v>-0.26317337269324259</v>
      </c>
      <c r="L56">
        <f t="shared" si="6"/>
        <v>-10000</v>
      </c>
      <c r="O56" s="3">
        <f>SUM(H$4:H55)+G56</f>
        <v>812225.66414716723</v>
      </c>
      <c r="P56" s="7">
        <f>O56/SUM($C$4:C56)-1</f>
        <v>0.53250125310786278</v>
      </c>
    </row>
    <row r="57" spans="1:16" x14ac:dyDescent="0.2">
      <c r="A57" s="2">
        <f>净值数据!A57</f>
        <v>42551</v>
      </c>
      <c r="B57" s="8">
        <f>净值数据!K57</f>
        <v>6.33</v>
      </c>
      <c r="C57">
        <v>10000</v>
      </c>
      <c r="D57">
        <f t="shared" si="7"/>
        <v>132656.25</v>
      </c>
      <c r="E57" s="3">
        <f t="shared" si="0"/>
        <v>1579.7788309636651</v>
      </c>
      <c r="F57">
        <f t="shared" si="8"/>
        <v>16275.126961954633</v>
      </c>
      <c r="G57" s="3">
        <f t="shared" si="1"/>
        <v>103021.55366917283</v>
      </c>
      <c r="H57">
        <f t="shared" si="2"/>
        <v>0</v>
      </c>
      <c r="I57">
        <f t="shared" si="3"/>
        <v>132656.25</v>
      </c>
      <c r="J57">
        <f t="shared" si="4"/>
        <v>16275.126961954633</v>
      </c>
      <c r="K57" s="7">
        <f t="shared" si="5"/>
        <v>-0.22339464843026369</v>
      </c>
      <c r="L57">
        <f t="shared" si="6"/>
        <v>-10000</v>
      </c>
      <c r="O57" s="3">
        <f>SUM(H$4:H56)+G57</f>
        <v>824870.82681074552</v>
      </c>
      <c r="P57" s="7">
        <f>O57/SUM($C$4:C57)-1</f>
        <v>0.52753856816804734</v>
      </c>
    </row>
    <row r="58" spans="1:16" x14ac:dyDescent="0.2">
      <c r="A58" s="2">
        <f>净值数据!A58</f>
        <v>42580</v>
      </c>
      <c r="B58" s="8">
        <f>净值数据!K58</f>
        <v>6.63</v>
      </c>
      <c r="C58">
        <v>10000</v>
      </c>
      <c r="D58">
        <f t="shared" si="7"/>
        <v>142656.25</v>
      </c>
      <c r="E58" s="3">
        <f t="shared" si="0"/>
        <v>1508.2956259426849</v>
      </c>
      <c r="F58">
        <f t="shared" si="8"/>
        <v>17783.422587897319</v>
      </c>
      <c r="G58" s="3">
        <f t="shared" si="1"/>
        <v>117904.09175775922</v>
      </c>
      <c r="H58">
        <f t="shared" si="2"/>
        <v>0</v>
      </c>
      <c r="I58">
        <f t="shared" si="3"/>
        <v>142656.25</v>
      </c>
      <c r="J58">
        <f t="shared" si="4"/>
        <v>17783.422587897319</v>
      </c>
      <c r="K58" s="7">
        <f t="shared" si="5"/>
        <v>-0.17350910487441507</v>
      </c>
      <c r="L58">
        <f t="shared" si="6"/>
        <v>-10000</v>
      </c>
      <c r="O58" s="3">
        <f>SUM(H$4:H57)+G58</f>
        <v>839753.36489933194</v>
      </c>
      <c r="P58" s="7">
        <f>O58/SUM($C$4:C58)-1</f>
        <v>0.52682429981696721</v>
      </c>
    </row>
    <row r="59" spans="1:16" x14ac:dyDescent="0.2">
      <c r="A59" s="2">
        <f>净值数据!A59</f>
        <v>42613</v>
      </c>
      <c r="B59" s="8">
        <f>净值数据!K59</f>
        <v>6.73</v>
      </c>
      <c r="C59">
        <v>10000</v>
      </c>
      <c r="D59">
        <f t="shared" si="7"/>
        <v>152656.25</v>
      </c>
      <c r="E59" s="3">
        <f t="shared" si="0"/>
        <v>1485.8841010401188</v>
      </c>
      <c r="F59">
        <f t="shared" si="8"/>
        <v>19269.306688937439</v>
      </c>
      <c r="G59" s="3">
        <f t="shared" si="1"/>
        <v>129682.43401654897</v>
      </c>
      <c r="H59">
        <f t="shared" si="2"/>
        <v>0</v>
      </c>
      <c r="I59">
        <f t="shared" si="3"/>
        <v>152656.25</v>
      </c>
      <c r="J59">
        <f t="shared" si="4"/>
        <v>19269.306688937439</v>
      </c>
      <c r="K59" s="7">
        <f t="shared" si="5"/>
        <v>-0.15049377921605589</v>
      </c>
      <c r="L59">
        <f t="shared" si="6"/>
        <v>-10000</v>
      </c>
      <c r="O59" s="3">
        <f>SUM(H$4:H58)+G59</f>
        <v>851531.70715812175</v>
      </c>
      <c r="P59" s="7">
        <f>O59/SUM($C$4:C59)-1</f>
        <v>0.52059233421093176</v>
      </c>
    </row>
    <row r="60" spans="1:16" x14ac:dyDescent="0.2">
      <c r="A60" s="2">
        <f>净值数据!A60</f>
        <v>42643</v>
      </c>
      <c r="B60" s="8">
        <f>净值数据!K60</f>
        <v>6.2</v>
      </c>
      <c r="C60">
        <v>10000</v>
      </c>
      <c r="D60">
        <f t="shared" si="7"/>
        <v>162656.25</v>
      </c>
      <c r="E60" s="3">
        <f t="shared" si="0"/>
        <v>1612.9032258064515</v>
      </c>
      <c r="F60">
        <f t="shared" si="8"/>
        <v>20882.209914743889</v>
      </c>
      <c r="G60" s="3">
        <f t="shared" si="1"/>
        <v>129469.70147141212</v>
      </c>
      <c r="H60">
        <f t="shared" si="2"/>
        <v>0</v>
      </c>
      <c r="I60">
        <f t="shared" si="3"/>
        <v>162656.25</v>
      </c>
      <c r="J60">
        <f t="shared" si="4"/>
        <v>20882.209914743889</v>
      </c>
      <c r="K60" s="7">
        <f t="shared" si="5"/>
        <v>-0.20402873254847498</v>
      </c>
      <c r="L60">
        <f t="shared" si="6"/>
        <v>-10000</v>
      </c>
      <c r="O60" s="3">
        <f>SUM(H$4:H59)+G60</f>
        <v>851318.97461298481</v>
      </c>
      <c r="P60" s="7">
        <f>O60/SUM($C$4:C60)-1</f>
        <v>0.49354206072453466</v>
      </c>
    </row>
    <row r="61" spans="1:16" x14ac:dyDescent="0.2">
      <c r="A61" s="2">
        <f>净值数据!A61</f>
        <v>42674</v>
      </c>
      <c r="B61" s="8">
        <f>净值数据!K61</f>
        <v>6.52</v>
      </c>
      <c r="C61">
        <v>10000</v>
      </c>
      <c r="D61">
        <f t="shared" si="7"/>
        <v>172656.25</v>
      </c>
      <c r="E61" s="3">
        <f t="shared" si="0"/>
        <v>1533.7423312883436</v>
      </c>
      <c r="F61">
        <f t="shared" si="8"/>
        <v>22415.952246032233</v>
      </c>
      <c r="G61" s="3">
        <f t="shared" si="1"/>
        <v>146152.00864413014</v>
      </c>
      <c r="H61">
        <f t="shared" si="2"/>
        <v>0</v>
      </c>
      <c r="I61">
        <f t="shared" si="3"/>
        <v>172656.25</v>
      </c>
      <c r="J61">
        <f t="shared" si="4"/>
        <v>22415.952246032233</v>
      </c>
      <c r="K61" s="7">
        <f t="shared" si="5"/>
        <v>-0.15350872821499284</v>
      </c>
      <c r="L61">
        <f t="shared" si="6"/>
        <v>-10000</v>
      </c>
      <c r="O61" s="3">
        <f>SUM(H$4:H60)+G61</f>
        <v>868001.2817857028</v>
      </c>
      <c r="P61" s="7">
        <f>O61/SUM($C$4:C61)-1</f>
        <v>0.49655393411328075</v>
      </c>
    </row>
    <row r="62" spans="1:16" x14ac:dyDescent="0.2">
      <c r="A62" s="2">
        <f>净值数据!A62</f>
        <v>42704</v>
      </c>
      <c r="B62" s="8">
        <f>净值数据!K62</f>
        <v>7.21</v>
      </c>
      <c r="C62">
        <v>10000</v>
      </c>
      <c r="D62">
        <f t="shared" si="7"/>
        <v>182656.25</v>
      </c>
      <c r="E62" s="3">
        <f t="shared" si="0"/>
        <v>1386.9625520110958</v>
      </c>
      <c r="F62">
        <f t="shared" si="8"/>
        <v>23802.91479804333</v>
      </c>
      <c r="G62" s="3">
        <f t="shared" si="1"/>
        <v>171619.0156938924</v>
      </c>
      <c r="H62">
        <f t="shared" si="2"/>
        <v>0</v>
      </c>
      <c r="I62">
        <f t="shared" si="3"/>
        <v>182656.25</v>
      </c>
      <c r="J62">
        <f t="shared" si="4"/>
        <v>23802.91479804333</v>
      </c>
      <c r="K62" s="7">
        <f t="shared" si="5"/>
        <v>-6.0426261385020164E-2</v>
      </c>
      <c r="L62">
        <f t="shared" si="6"/>
        <v>-10000</v>
      </c>
      <c r="O62" s="3">
        <f>SUM(H$4:H61)+G62</f>
        <v>893468.28883546509</v>
      </c>
      <c r="P62" s="7">
        <f>O62/SUM($C$4:C62)-1</f>
        <v>0.51435303192451709</v>
      </c>
    </row>
    <row r="63" spans="1:16" x14ac:dyDescent="0.2">
      <c r="A63" s="2">
        <f>净值数据!A63</f>
        <v>42734</v>
      </c>
      <c r="B63" s="8">
        <f>净值数据!K63</f>
        <v>7.09</v>
      </c>
      <c r="C63">
        <v>10000</v>
      </c>
      <c r="D63">
        <f t="shared" si="7"/>
        <v>192656.25</v>
      </c>
      <c r="E63" s="3">
        <f t="shared" si="0"/>
        <v>1410.4372355430185</v>
      </c>
      <c r="F63">
        <f t="shared" si="8"/>
        <v>25213.352033586347</v>
      </c>
      <c r="G63" s="3">
        <f t="shared" si="1"/>
        <v>178762.6659181272</v>
      </c>
      <c r="H63">
        <f t="shared" si="2"/>
        <v>0</v>
      </c>
      <c r="I63">
        <f t="shared" si="3"/>
        <v>192656.25</v>
      </c>
      <c r="J63">
        <f t="shared" si="4"/>
        <v>25213.352033586347</v>
      </c>
      <c r="K63" s="7">
        <f t="shared" si="5"/>
        <v>-7.2115927107855637E-2</v>
      </c>
      <c r="L63">
        <f>H63-C63+G63</f>
        <v>168762.6659181272</v>
      </c>
      <c r="O63" s="3">
        <f>SUM(H$4:H62)+G63</f>
        <v>900611.93905969989</v>
      </c>
      <c r="P63" s="7">
        <f>O63/SUM($C$4:C63)-1</f>
        <v>0.50101989843283312</v>
      </c>
    </row>
    <row r="64" spans="1:16" x14ac:dyDescent="0.2">
      <c r="H64">
        <f>SUM(H4:H63)</f>
        <v>721849.27314157272</v>
      </c>
      <c r="I64" s="3">
        <f>G63+H64</f>
        <v>900611.93905969989</v>
      </c>
      <c r="M64" t="s">
        <v>65</v>
      </c>
      <c r="N64">
        <f>XIRR(L4:L63,A4:A63,0.1)</f>
        <v>0.4022459089756012</v>
      </c>
    </row>
  </sheetData>
  <phoneticPr fontId="2" type="noConversion"/>
  <conditionalFormatting sqref="K1:K64">
    <cfRule type="cellIs" dxfId="27" priority="3" operator="greaterThan">
      <formula>0.5</formula>
    </cfRule>
  </conditionalFormatting>
  <conditionalFormatting sqref="P3">
    <cfRule type="cellIs" dxfId="26" priority="2" operator="greaterThan">
      <formula>0.5</formula>
    </cfRule>
  </conditionalFormatting>
  <conditionalFormatting sqref="P4:P63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{F37C6652-B862-4442-A2B2-36FB5E007D67}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37C6652-B862-4442-A2B2-36FB5E007D6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P4:P63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4"/>
  <sheetViews>
    <sheetView workbookViewId="0">
      <selection activeCell="O1" sqref="O1:P1048576"/>
    </sheetView>
  </sheetViews>
  <sheetFormatPr defaultRowHeight="14.25" x14ac:dyDescent="0.2"/>
  <cols>
    <col min="1" max="2" width="11.625" style="3" customWidth="1"/>
    <col min="4" max="6" width="13" customWidth="1"/>
    <col min="7" max="7" width="12.75" customWidth="1"/>
    <col min="8" max="11" width="13" customWidth="1"/>
    <col min="15" max="15" width="17.75" customWidth="1"/>
    <col min="16" max="16" width="13" customWidth="1"/>
  </cols>
  <sheetData>
    <row r="1" spans="1:16" x14ac:dyDescent="0.2">
      <c r="M1" t="s">
        <v>66</v>
      </c>
      <c r="N1">
        <v>0.5</v>
      </c>
    </row>
    <row r="2" spans="1:16" x14ac:dyDescent="0.2">
      <c r="M2" t="s">
        <v>67</v>
      </c>
      <c r="N2">
        <v>0.4</v>
      </c>
    </row>
    <row r="3" spans="1:16" x14ac:dyDescent="0.2">
      <c r="A3" s="3" t="str">
        <f>净值数据!A3</f>
        <v>日期</v>
      </c>
      <c r="B3" s="3" t="s">
        <v>7</v>
      </c>
      <c r="C3" s="5" t="s">
        <v>5</v>
      </c>
      <c r="D3" s="5" t="s">
        <v>0</v>
      </c>
      <c r="E3" s="5" t="s">
        <v>1</v>
      </c>
      <c r="F3" s="5" t="s">
        <v>2</v>
      </c>
      <c r="G3" s="5" t="s">
        <v>3</v>
      </c>
      <c r="H3" t="s">
        <v>61</v>
      </c>
      <c r="I3" s="5" t="s">
        <v>62</v>
      </c>
      <c r="J3" s="5" t="s">
        <v>63</v>
      </c>
      <c r="K3" s="6" t="s">
        <v>4</v>
      </c>
      <c r="L3" s="5" t="s">
        <v>64</v>
      </c>
      <c r="O3" s="5" t="s">
        <v>68</v>
      </c>
      <c r="P3" s="6" t="s">
        <v>4</v>
      </c>
    </row>
    <row r="4" spans="1:16" x14ac:dyDescent="0.2">
      <c r="A4" s="2">
        <f>净值数据!A4</f>
        <v>40939</v>
      </c>
      <c r="B4" s="8">
        <f>净值数据!L4</f>
        <v>6.5312269552502</v>
      </c>
      <c r="C4">
        <v>10000</v>
      </c>
      <c r="D4">
        <f>C4</f>
        <v>10000</v>
      </c>
      <c r="E4" s="3">
        <f>C4/B4</f>
        <v>1531.1058807964694</v>
      </c>
      <c r="F4">
        <f>E4</f>
        <v>1531.1058807964694</v>
      </c>
      <c r="G4" s="3">
        <f>F4*B4</f>
        <v>10000</v>
      </c>
      <c r="H4">
        <f>IF(K4&gt;$N$2,G4*$N$1,0)</f>
        <v>0</v>
      </c>
      <c r="I4">
        <f>IF(K4&gt;$N$2,D4*(1-$N$1),D4)</f>
        <v>10000</v>
      </c>
      <c r="J4">
        <f>IF(K4&gt;$N$2,F4*(1-$N$1),F4)</f>
        <v>1531.1058807964694</v>
      </c>
      <c r="K4" s="7">
        <f>G4/D4-1</f>
        <v>0</v>
      </c>
      <c r="L4">
        <f>H4-C4</f>
        <v>-10000</v>
      </c>
      <c r="O4" s="3">
        <f>G4</f>
        <v>10000</v>
      </c>
      <c r="P4" s="7">
        <f>O4/SUM($C$4:C4)-1</f>
        <v>0</v>
      </c>
    </row>
    <row r="5" spans="1:16" x14ac:dyDescent="0.2">
      <c r="A5" s="2">
        <f>净值数据!A5</f>
        <v>40968</v>
      </c>
      <c r="B5" s="8">
        <f>净值数据!L5</f>
        <v>7.0690927045061001</v>
      </c>
      <c r="C5">
        <v>10000</v>
      </c>
      <c r="D5">
        <f>C5+I4</f>
        <v>20000</v>
      </c>
      <c r="E5" s="3">
        <f t="shared" ref="E5:E63" si="0">C5/B5</f>
        <v>1414.6086942141289</v>
      </c>
      <c r="F5">
        <f>E5+J4</f>
        <v>2945.7145750105983</v>
      </c>
      <c r="G5" s="3">
        <f t="shared" ref="G5:G63" si="1">F5*B5</f>
        <v>20823.529411764706</v>
      </c>
      <c r="H5">
        <f t="shared" ref="H5:H63" si="2">IF(K5&gt;$N$2,G5*$N$1,0)</f>
        <v>0</v>
      </c>
      <c r="I5">
        <f t="shared" ref="I5:I63" si="3">IF(K5&gt;$N$2,D5*(1-$N$1),D5)</f>
        <v>20000</v>
      </c>
      <c r="J5">
        <f t="shared" ref="J5:J63" si="4">IF(K5&gt;$N$2,F5*(1-$N$1),F5)</f>
        <v>2945.7145750105983</v>
      </c>
      <c r="K5" s="7">
        <f t="shared" ref="K5:K63" si="5">G5/D5-1</f>
        <v>4.117647058823537E-2</v>
      </c>
      <c r="L5">
        <f t="shared" ref="L5:L62" si="6">H5-C5</f>
        <v>-10000</v>
      </c>
      <c r="O5" s="3">
        <f>SUM(H$4:H4)+G5</f>
        <v>20823.529411764706</v>
      </c>
      <c r="P5" s="7">
        <f>O5/SUM($C$4:C5)-1</f>
        <v>4.117647058823537E-2</v>
      </c>
    </row>
    <row r="6" spans="1:16" x14ac:dyDescent="0.2">
      <c r="A6" s="2">
        <f>净值数据!A6</f>
        <v>40998</v>
      </c>
      <c r="B6" s="8">
        <f>净值数据!L6</f>
        <v>7.0690927045061001</v>
      </c>
      <c r="C6">
        <v>10000</v>
      </c>
      <c r="D6">
        <f t="shared" ref="D6:D63" si="7">C6+I5</f>
        <v>30000</v>
      </c>
      <c r="E6" s="3">
        <f t="shared" si="0"/>
        <v>1414.6086942141289</v>
      </c>
      <c r="F6">
        <f t="shared" ref="F6:F63" si="8">E6+J5</f>
        <v>4360.3232692247275</v>
      </c>
      <c r="G6" s="3">
        <f t="shared" si="1"/>
        <v>30823.52941176471</v>
      </c>
      <c r="H6">
        <f t="shared" si="2"/>
        <v>0</v>
      </c>
      <c r="I6">
        <f t="shared" si="3"/>
        <v>30000</v>
      </c>
      <c r="J6">
        <f t="shared" si="4"/>
        <v>4360.3232692247275</v>
      </c>
      <c r="K6" s="7">
        <f t="shared" si="5"/>
        <v>2.7450980392156987E-2</v>
      </c>
      <c r="L6">
        <f t="shared" si="6"/>
        <v>-10000</v>
      </c>
      <c r="O6" s="3">
        <f>SUM(H$4:H5)+G6</f>
        <v>30823.52941176471</v>
      </c>
      <c r="P6" s="7">
        <f>O6/SUM($C$4:C6)-1</f>
        <v>2.7450980392156987E-2</v>
      </c>
    </row>
    <row r="7" spans="1:16" x14ac:dyDescent="0.2">
      <c r="A7" s="2">
        <f>净值数据!A7</f>
        <v>41026</v>
      </c>
      <c r="B7" s="8">
        <f>净值数据!L7</f>
        <v>7.6667213147903999</v>
      </c>
      <c r="C7">
        <v>10000</v>
      </c>
      <c r="D7">
        <f t="shared" si="7"/>
        <v>40000</v>
      </c>
      <c r="E7" s="3">
        <f t="shared" si="0"/>
        <v>1304.3385287408728</v>
      </c>
      <c r="F7">
        <f t="shared" si="8"/>
        <v>5664.6617979656003</v>
      </c>
      <c r="G7" s="3">
        <f t="shared" si="1"/>
        <v>43429.383347541778</v>
      </c>
      <c r="H7">
        <f t="shared" si="2"/>
        <v>0</v>
      </c>
      <c r="I7">
        <f t="shared" si="3"/>
        <v>40000</v>
      </c>
      <c r="J7">
        <f t="shared" si="4"/>
        <v>5664.6617979656003</v>
      </c>
      <c r="K7" s="7">
        <f t="shared" si="5"/>
        <v>8.5734583688544364E-2</v>
      </c>
      <c r="L7">
        <f t="shared" si="6"/>
        <v>-10000</v>
      </c>
      <c r="O7" s="3">
        <f>SUM(H$4:H6)+G7</f>
        <v>43429.383347541778</v>
      </c>
      <c r="P7" s="7">
        <f>O7/SUM($C$4:C7)-1</f>
        <v>8.5734583688544364E-2</v>
      </c>
    </row>
    <row r="8" spans="1:16" x14ac:dyDescent="0.2">
      <c r="A8" s="2">
        <f>净值数据!A8</f>
        <v>41060</v>
      </c>
      <c r="B8" s="8">
        <f>净值数据!L8</f>
        <v>7.8972352073287002</v>
      </c>
      <c r="C8">
        <v>10000</v>
      </c>
      <c r="D8">
        <f t="shared" si="7"/>
        <v>50000</v>
      </c>
      <c r="E8" s="3">
        <f t="shared" si="0"/>
        <v>1266.2659446586974</v>
      </c>
      <c r="F8">
        <f t="shared" si="8"/>
        <v>6930.9277426242979</v>
      </c>
      <c r="G8" s="3">
        <f t="shared" si="1"/>
        <v>54735.166588503838</v>
      </c>
      <c r="H8">
        <f t="shared" si="2"/>
        <v>0</v>
      </c>
      <c r="I8">
        <f t="shared" si="3"/>
        <v>50000</v>
      </c>
      <c r="J8">
        <f t="shared" si="4"/>
        <v>6930.9277426242979</v>
      </c>
      <c r="K8" s="7">
        <f t="shared" si="5"/>
        <v>9.4703331770076726E-2</v>
      </c>
      <c r="L8">
        <f t="shared" si="6"/>
        <v>-10000</v>
      </c>
      <c r="O8" s="3">
        <f>SUM(H$4:H7)+G8</f>
        <v>54735.166588503838</v>
      </c>
      <c r="P8" s="7">
        <f>O8/SUM($C$4:C8)-1</f>
        <v>9.4703331770076726E-2</v>
      </c>
    </row>
    <row r="9" spans="1:16" x14ac:dyDescent="0.2">
      <c r="A9" s="2">
        <f>净值数据!A9</f>
        <v>41089</v>
      </c>
      <c r="B9" s="8">
        <f>净值数据!L9</f>
        <v>7.6069584537620001</v>
      </c>
      <c r="C9">
        <v>10000</v>
      </c>
      <c r="D9">
        <f t="shared" si="7"/>
        <v>60000</v>
      </c>
      <c r="E9" s="3">
        <f t="shared" si="0"/>
        <v>1314.5858572494935</v>
      </c>
      <c r="F9">
        <f t="shared" si="8"/>
        <v>8245.5135998737915</v>
      </c>
      <c r="G9" s="3">
        <f t="shared" si="1"/>
        <v>62723.27938416948</v>
      </c>
      <c r="H9">
        <f t="shared" si="2"/>
        <v>0</v>
      </c>
      <c r="I9">
        <f t="shared" si="3"/>
        <v>60000</v>
      </c>
      <c r="J9">
        <f t="shared" si="4"/>
        <v>8245.5135998737915</v>
      </c>
      <c r="K9" s="7">
        <f t="shared" si="5"/>
        <v>4.5387989736157985E-2</v>
      </c>
      <c r="L9">
        <f t="shared" si="6"/>
        <v>-10000</v>
      </c>
      <c r="O9" s="3">
        <f>SUM(H$4:H8)+G9</f>
        <v>62723.27938416948</v>
      </c>
      <c r="P9" s="7">
        <f>O9/SUM($C$4:C9)-1</f>
        <v>4.5387989736157985E-2</v>
      </c>
    </row>
    <row r="10" spans="1:16" x14ac:dyDescent="0.2">
      <c r="A10" s="2">
        <f>净值数据!A10</f>
        <v>41121</v>
      </c>
      <c r="B10" s="8">
        <f>净值数据!L10</f>
        <v>7.9944811851250002</v>
      </c>
      <c r="C10">
        <v>10000</v>
      </c>
      <c r="D10">
        <f t="shared" si="7"/>
        <v>70000</v>
      </c>
      <c r="E10" s="3">
        <f t="shared" si="0"/>
        <v>1250.8629101043587</v>
      </c>
      <c r="F10">
        <f t="shared" si="8"/>
        <v>9496.3765099781504</v>
      </c>
      <c r="G10" s="3">
        <f t="shared" si="1"/>
        <v>75918.603335883337</v>
      </c>
      <c r="H10">
        <f t="shared" si="2"/>
        <v>0</v>
      </c>
      <c r="I10">
        <f t="shared" si="3"/>
        <v>70000</v>
      </c>
      <c r="J10">
        <f t="shared" si="4"/>
        <v>9496.3765099781504</v>
      </c>
      <c r="K10" s="7">
        <f t="shared" si="5"/>
        <v>8.4551476226904843E-2</v>
      </c>
      <c r="L10">
        <f t="shared" si="6"/>
        <v>-10000</v>
      </c>
      <c r="O10" s="3">
        <f>SUM(H$4:H9)+G10</f>
        <v>75918.603335883337</v>
      </c>
      <c r="P10" s="7">
        <f>O10/SUM($C$4:C10)-1</f>
        <v>8.4551476226904843E-2</v>
      </c>
    </row>
    <row r="11" spans="1:16" x14ac:dyDescent="0.2">
      <c r="A11" s="2">
        <f>净值数据!A11</f>
        <v>41152</v>
      </c>
      <c r="B11" s="8">
        <f>净值数据!L11</f>
        <v>6.9464506072266996</v>
      </c>
      <c r="C11">
        <v>10000</v>
      </c>
      <c r="D11">
        <f t="shared" si="7"/>
        <v>80000</v>
      </c>
      <c r="E11" s="3">
        <f t="shared" si="0"/>
        <v>1439.584122227337</v>
      </c>
      <c r="F11">
        <f t="shared" si="8"/>
        <v>10935.960632205488</v>
      </c>
      <c r="G11" s="3">
        <f t="shared" si="1"/>
        <v>75966.110374191092</v>
      </c>
      <c r="H11">
        <f t="shared" si="2"/>
        <v>0</v>
      </c>
      <c r="I11">
        <f t="shared" si="3"/>
        <v>80000</v>
      </c>
      <c r="J11">
        <f t="shared" si="4"/>
        <v>10935.960632205488</v>
      </c>
      <c r="K11" s="7">
        <f t="shared" si="5"/>
        <v>-5.0423620322611384E-2</v>
      </c>
      <c r="L11">
        <f t="shared" si="6"/>
        <v>-10000</v>
      </c>
      <c r="O11" s="3">
        <f>SUM(H$4:H10)+G11</f>
        <v>75966.110374191092</v>
      </c>
      <c r="P11" s="7">
        <f>O11/SUM($C$4:C11)-1</f>
        <v>-5.0423620322611384E-2</v>
      </c>
    </row>
    <row r="12" spans="1:16" x14ac:dyDescent="0.2">
      <c r="A12" s="2">
        <f>净值数据!A12</f>
        <v>41180</v>
      </c>
      <c r="B12" s="8">
        <f>净值数据!L12</f>
        <v>7.3015684063492996</v>
      </c>
      <c r="C12">
        <v>10000</v>
      </c>
      <c r="D12">
        <f t="shared" si="7"/>
        <v>90000</v>
      </c>
      <c r="E12" s="3">
        <f t="shared" si="0"/>
        <v>1369.568761597056</v>
      </c>
      <c r="F12">
        <f t="shared" si="8"/>
        <v>12305.529393802544</v>
      </c>
      <c r="G12" s="3">
        <f t="shared" si="1"/>
        <v>89849.664645191311</v>
      </c>
      <c r="H12">
        <f t="shared" si="2"/>
        <v>0</v>
      </c>
      <c r="I12">
        <f t="shared" si="3"/>
        <v>90000</v>
      </c>
      <c r="J12">
        <f t="shared" si="4"/>
        <v>12305.529393802544</v>
      </c>
      <c r="K12" s="7">
        <f t="shared" si="5"/>
        <v>-1.6703928312076233E-3</v>
      </c>
      <c r="L12">
        <f t="shared" si="6"/>
        <v>-10000</v>
      </c>
      <c r="O12" s="3">
        <f>SUM(H$4:H11)+G12</f>
        <v>89849.664645191311</v>
      </c>
      <c r="P12" s="7">
        <f>O12/SUM($C$4:C12)-1</f>
        <v>-1.6703928312076233E-3</v>
      </c>
    </row>
    <row r="13" spans="1:16" x14ac:dyDescent="0.2">
      <c r="A13" s="2">
        <f>净值数据!A13</f>
        <v>41213</v>
      </c>
      <c r="B13" s="8">
        <f>净值数据!L13</f>
        <v>7.2062928992676003</v>
      </c>
      <c r="C13">
        <v>10000</v>
      </c>
      <c r="D13">
        <f t="shared" si="7"/>
        <v>100000</v>
      </c>
      <c r="E13" s="3">
        <f t="shared" si="0"/>
        <v>1387.676040897024</v>
      </c>
      <c r="F13">
        <f t="shared" si="8"/>
        <v>13693.205434699568</v>
      </c>
      <c r="G13" s="3">
        <f t="shared" si="1"/>
        <v>98677.24909228801</v>
      </c>
      <c r="H13">
        <f t="shared" si="2"/>
        <v>0</v>
      </c>
      <c r="I13">
        <f t="shared" si="3"/>
        <v>100000</v>
      </c>
      <c r="J13">
        <f t="shared" si="4"/>
        <v>13693.205434699568</v>
      </c>
      <c r="K13" s="7">
        <f t="shared" si="5"/>
        <v>-1.3227509077119892E-2</v>
      </c>
      <c r="L13">
        <f t="shared" si="6"/>
        <v>-10000</v>
      </c>
      <c r="O13" s="3">
        <f>SUM(H$4:H12)+G13</f>
        <v>98677.24909228801</v>
      </c>
      <c r="P13" s="7">
        <f>O13/SUM($C$4:C13)-1</f>
        <v>-1.3227509077119892E-2</v>
      </c>
    </row>
    <row r="14" spans="1:16" x14ac:dyDescent="0.2">
      <c r="A14" s="2">
        <f>净值数据!A14</f>
        <v>41243</v>
      </c>
      <c r="B14" s="8">
        <f>净值数据!L14</f>
        <v>7.5787335178594999</v>
      </c>
      <c r="C14">
        <v>10000</v>
      </c>
      <c r="D14">
        <f t="shared" si="7"/>
        <v>110000</v>
      </c>
      <c r="E14" s="3">
        <f t="shared" si="0"/>
        <v>1319.4816754586657</v>
      </c>
      <c r="F14">
        <f t="shared" si="8"/>
        <v>15012.687110158235</v>
      </c>
      <c r="G14" s="3">
        <f t="shared" si="1"/>
        <v>113777.15499489348</v>
      </c>
      <c r="H14">
        <f t="shared" si="2"/>
        <v>0</v>
      </c>
      <c r="I14">
        <f t="shared" si="3"/>
        <v>110000</v>
      </c>
      <c r="J14">
        <f t="shared" si="4"/>
        <v>15012.687110158235</v>
      </c>
      <c r="K14" s="7">
        <f t="shared" si="5"/>
        <v>3.433777268084981E-2</v>
      </c>
      <c r="L14">
        <f t="shared" si="6"/>
        <v>-10000</v>
      </c>
      <c r="O14" s="3">
        <f>SUM(H$4:H13)+G14</f>
        <v>113777.15499489348</v>
      </c>
      <c r="P14" s="7">
        <f>O14/SUM($C$4:C14)-1</f>
        <v>3.433777268084981E-2</v>
      </c>
    </row>
    <row r="15" spans="1:16" x14ac:dyDescent="0.2">
      <c r="A15" s="2">
        <f>净值数据!A15</f>
        <v>41274</v>
      </c>
      <c r="B15" s="8">
        <f>净值数据!L15</f>
        <v>8.7653466515129992</v>
      </c>
      <c r="C15">
        <v>10000</v>
      </c>
      <c r="D15">
        <f t="shared" si="7"/>
        <v>120000</v>
      </c>
      <c r="E15" s="3">
        <f t="shared" si="0"/>
        <v>1140.8561917256159</v>
      </c>
      <c r="F15">
        <f t="shared" si="8"/>
        <v>16153.54330188385</v>
      </c>
      <c r="G15" s="3">
        <f t="shared" si="1"/>
        <v>141591.40669123785</v>
      </c>
      <c r="H15">
        <f t="shared" si="2"/>
        <v>0</v>
      </c>
      <c r="I15">
        <f t="shared" si="3"/>
        <v>120000</v>
      </c>
      <c r="J15">
        <f t="shared" si="4"/>
        <v>16153.54330188385</v>
      </c>
      <c r="K15" s="7">
        <f t="shared" si="5"/>
        <v>0.17992838909364872</v>
      </c>
      <c r="L15">
        <f t="shared" si="6"/>
        <v>-10000</v>
      </c>
      <c r="O15" s="3">
        <f>SUM(H$4:H14)+G15</f>
        <v>141591.40669123785</v>
      </c>
      <c r="P15" s="7">
        <f>O15/SUM($C$4:C15)-1</f>
        <v>0.17992838909364872</v>
      </c>
    </row>
    <row r="16" spans="1:16" x14ac:dyDescent="0.2">
      <c r="A16" s="2">
        <f>净值数据!A16</f>
        <v>41305</v>
      </c>
      <c r="B16" s="8">
        <f>净值数据!L16</f>
        <v>10.402353091370999</v>
      </c>
      <c r="C16">
        <v>10000</v>
      </c>
      <c r="D16">
        <f t="shared" si="7"/>
        <v>130000</v>
      </c>
      <c r="E16" s="3">
        <f t="shared" si="0"/>
        <v>961.32095422671614</v>
      </c>
      <c r="F16">
        <f t="shared" si="8"/>
        <v>17114.864256110566</v>
      </c>
      <c r="G16" s="3">
        <f t="shared" si="1"/>
        <v>178034.86110294677</v>
      </c>
      <c r="H16">
        <f t="shared" si="2"/>
        <v>0</v>
      </c>
      <c r="I16">
        <f t="shared" si="3"/>
        <v>130000</v>
      </c>
      <c r="J16">
        <f t="shared" si="4"/>
        <v>17114.864256110566</v>
      </c>
      <c r="K16" s="7">
        <f t="shared" si="5"/>
        <v>0.36949893156112901</v>
      </c>
      <c r="L16">
        <f t="shared" si="6"/>
        <v>-10000</v>
      </c>
      <c r="O16" s="3">
        <f>SUM(H$4:H15)+G16</f>
        <v>178034.86110294677</v>
      </c>
      <c r="P16" s="7">
        <f>O16/SUM($C$4:C16)-1</f>
        <v>0.36949893156112901</v>
      </c>
    </row>
    <row r="17" spans="1:16" x14ac:dyDescent="0.2">
      <c r="A17" s="2">
        <f>净值数据!A17</f>
        <v>41333</v>
      </c>
      <c r="B17" s="8">
        <f>净值数据!L17</f>
        <v>10.393691681636</v>
      </c>
      <c r="C17">
        <v>10000</v>
      </c>
      <c r="D17">
        <f t="shared" si="7"/>
        <v>140000</v>
      </c>
      <c r="E17" s="3">
        <f t="shared" si="0"/>
        <v>962.12205502193308</v>
      </c>
      <c r="F17">
        <f t="shared" si="8"/>
        <v>18076.986311132499</v>
      </c>
      <c r="G17" s="3">
        <f t="shared" si="1"/>
        <v>187886.62225106568</v>
      </c>
      <c r="H17">
        <f t="shared" si="2"/>
        <v>0</v>
      </c>
      <c r="I17">
        <f t="shared" si="3"/>
        <v>140000</v>
      </c>
      <c r="J17">
        <f t="shared" si="4"/>
        <v>18076.986311132499</v>
      </c>
      <c r="K17" s="7">
        <f t="shared" si="5"/>
        <v>0.34204730179332632</v>
      </c>
      <c r="L17">
        <f t="shared" si="6"/>
        <v>-10000</v>
      </c>
      <c r="O17" s="3">
        <f>SUM(H$4:H16)+G17</f>
        <v>187886.62225106568</v>
      </c>
      <c r="P17" s="7">
        <f>O17/SUM($C$4:C17)-1</f>
        <v>0.34204730179332632</v>
      </c>
    </row>
    <row r="18" spans="1:16" x14ac:dyDescent="0.2">
      <c r="A18" s="2">
        <f>净值数据!A18</f>
        <v>41362</v>
      </c>
      <c r="B18" s="8">
        <f>净值数据!L18</f>
        <v>9.3196768745336005</v>
      </c>
      <c r="C18">
        <v>10000</v>
      </c>
      <c r="D18">
        <f t="shared" si="7"/>
        <v>150000</v>
      </c>
      <c r="E18" s="3">
        <f t="shared" si="0"/>
        <v>1072.9985743739046</v>
      </c>
      <c r="F18">
        <f t="shared" si="8"/>
        <v>19149.984885506405</v>
      </c>
      <c r="G18" s="3">
        <f t="shared" si="1"/>
        <v>178471.67128512202</v>
      </c>
      <c r="H18">
        <f t="shared" si="2"/>
        <v>0</v>
      </c>
      <c r="I18">
        <f t="shared" si="3"/>
        <v>150000</v>
      </c>
      <c r="J18">
        <f t="shared" si="4"/>
        <v>19149.984885506405</v>
      </c>
      <c r="K18" s="7">
        <f t="shared" si="5"/>
        <v>0.1898111419008135</v>
      </c>
      <c r="L18">
        <f t="shared" si="6"/>
        <v>-10000</v>
      </c>
      <c r="O18" s="3">
        <f>SUM(H$4:H17)+G18</f>
        <v>178471.67128512202</v>
      </c>
      <c r="P18" s="7">
        <f>O18/SUM($C$4:C18)-1</f>
        <v>0.1898111419008135</v>
      </c>
    </row>
    <row r="19" spans="1:16" x14ac:dyDescent="0.2">
      <c r="A19" s="2">
        <f>净值数据!A19</f>
        <v>41390</v>
      </c>
      <c r="B19" s="8">
        <f>净值数据!L19</f>
        <v>9.5535349373704008</v>
      </c>
      <c r="C19">
        <v>10000</v>
      </c>
      <c r="D19">
        <f t="shared" si="7"/>
        <v>160000</v>
      </c>
      <c r="E19" s="3">
        <f t="shared" si="0"/>
        <v>1046.73297010546</v>
      </c>
      <c r="F19">
        <f t="shared" si="8"/>
        <v>20196.717855611863</v>
      </c>
      <c r="G19" s="3">
        <f t="shared" si="1"/>
        <v>192950.04965380052</v>
      </c>
      <c r="H19">
        <f t="shared" si="2"/>
        <v>0</v>
      </c>
      <c r="I19">
        <f t="shared" si="3"/>
        <v>160000</v>
      </c>
      <c r="J19">
        <f t="shared" si="4"/>
        <v>20196.717855611863</v>
      </c>
      <c r="K19" s="7">
        <f t="shared" si="5"/>
        <v>0.20593781033625325</v>
      </c>
      <c r="L19">
        <f t="shared" si="6"/>
        <v>-10000</v>
      </c>
      <c r="O19" s="3">
        <f>SUM(H$4:H18)+G19</f>
        <v>192950.04965380052</v>
      </c>
      <c r="P19" s="7">
        <f>O19/SUM($C$4:C19)-1</f>
        <v>0.20593781033625325</v>
      </c>
    </row>
    <row r="20" spans="1:16" x14ac:dyDescent="0.2">
      <c r="A20" s="2">
        <f>净值数据!A20</f>
        <v>41425</v>
      </c>
      <c r="B20" s="8">
        <f>净值数据!L20</f>
        <v>10.544018760458</v>
      </c>
      <c r="C20">
        <v>10000</v>
      </c>
      <c r="D20">
        <f t="shared" si="7"/>
        <v>170000</v>
      </c>
      <c r="E20" s="3">
        <f t="shared" si="0"/>
        <v>948.40498932928972</v>
      </c>
      <c r="F20">
        <f t="shared" si="8"/>
        <v>21145.122844941154</v>
      </c>
      <c r="G20" s="3">
        <f t="shared" si="1"/>
        <v>222954.57196924856</v>
      </c>
      <c r="H20">
        <f t="shared" si="2"/>
        <v>0</v>
      </c>
      <c r="I20">
        <f t="shared" si="3"/>
        <v>170000</v>
      </c>
      <c r="J20">
        <f t="shared" si="4"/>
        <v>21145.122844941154</v>
      </c>
      <c r="K20" s="7">
        <f t="shared" si="5"/>
        <v>0.31149748217205042</v>
      </c>
      <c r="L20">
        <f t="shared" si="6"/>
        <v>-10000</v>
      </c>
      <c r="O20" s="3">
        <f>SUM(H$4:H19)+G20</f>
        <v>222954.57196924856</v>
      </c>
      <c r="P20" s="7">
        <f>O20/SUM($C$4:C20)-1</f>
        <v>0.31149748217205042</v>
      </c>
    </row>
    <row r="21" spans="1:16" x14ac:dyDescent="0.2">
      <c r="A21" s="2">
        <f>净值数据!A21</f>
        <v>41453</v>
      </c>
      <c r="B21" s="8">
        <f>净值数据!L21</f>
        <v>8.6693309507937997</v>
      </c>
      <c r="C21">
        <v>10000</v>
      </c>
      <c r="D21">
        <f t="shared" si="7"/>
        <v>180000</v>
      </c>
      <c r="E21" s="3">
        <f t="shared" si="0"/>
        <v>1153.4915504736105</v>
      </c>
      <c r="F21">
        <f t="shared" si="8"/>
        <v>22298.614395414763</v>
      </c>
      <c r="G21" s="3">
        <f t="shared" si="1"/>
        <v>193314.06793798538</v>
      </c>
      <c r="H21">
        <f t="shared" si="2"/>
        <v>0</v>
      </c>
      <c r="I21">
        <f t="shared" si="3"/>
        <v>180000</v>
      </c>
      <c r="J21">
        <f t="shared" si="4"/>
        <v>22298.614395414763</v>
      </c>
      <c r="K21" s="7">
        <f t="shared" si="5"/>
        <v>7.3967044099918722E-2</v>
      </c>
      <c r="L21">
        <f t="shared" si="6"/>
        <v>-10000</v>
      </c>
      <c r="O21" s="3">
        <f>SUM(H$4:H20)+G21</f>
        <v>193314.06793798538</v>
      </c>
      <c r="P21" s="7">
        <f>O21/SUM($C$4:C21)-1</f>
        <v>7.3967044099918722E-2</v>
      </c>
    </row>
    <row r="22" spans="1:16" x14ac:dyDescent="0.2">
      <c r="A22" s="2">
        <f>净值数据!A22</f>
        <v>41486</v>
      </c>
      <c r="B22" s="8">
        <f>净值数据!L22</f>
        <v>8.3788863605642003</v>
      </c>
      <c r="C22">
        <v>10000</v>
      </c>
      <c r="D22">
        <f t="shared" si="7"/>
        <v>190000</v>
      </c>
      <c r="E22" s="3">
        <f t="shared" si="0"/>
        <v>1193.476026487921</v>
      </c>
      <c r="F22">
        <f t="shared" si="8"/>
        <v>23492.090421902685</v>
      </c>
      <c r="G22" s="3">
        <f t="shared" si="1"/>
        <v>196837.5560172213</v>
      </c>
      <c r="H22">
        <f t="shared" si="2"/>
        <v>0</v>
      </c>
      <c r="I22">
        <f t="shared" si="3"/>
        <v>190000</v>
      </c>
      <c r="J22">
        <f t="shared" si="4"/>
        <v>23492.090421902685</v>
      </c>
      <c r="K22" s="7">
        <f t="shared" si="5"/>
        <v>3.598713693274358E-2</v>
      </c>
      <c r="L22">
        <f t="shared" si="6"/>
        <v>-10000</v>
      </c>
      <c r="O22" s="3">
        <f>SUM(H$4:H21)+G22</f>
        <v>196837.5560172213</v>
      </c>
      <c r="P22" s="7">
        <f>O22/SUM($C$4:C22)-1</f>
        <v>3.598713693274358E-2</v>
      </c>
    </row>
    <row r="23" spans="1:16" x14ac:dyDescent="0.2">
      <c r="A23" s="2">
        <f>净值数据!A23</f>
        <v>41516</v>
      </c>
      <c r="B23" s="8">
        <f>净值数据!L23</f>
        <v>8.3260782532496993</v>
      </c>
      <c r="C23">
        <v>10000</v>
      </c>
      <c r="D23">
        <f t="shared" si="7"/>
        <v>200000</v>
      </c>
      <c r="E23" s="3">
        <f t="shared" si="0"/>
        <v>1201.0456418779108</v>
      </c>
      <c r="F23">
        <f t="shared" si="8"/>
        <v>24693.136063780596</v>
      </c>
      <c r="G23" s="3">
        <f t="shared" si="1"/>
        <v>205596.9831851795</v>
      </c>
      <c r="H23">
        <f t="shared" si="2"/>
        <v>0</v>
      </c>
      <c r="I23">
        <f t="shared" si="3"/>
        <v>200000</v>
      </c>
      <c r="J23">
        <f t="shared" si="4"/>
        <v>24693.136063780596</v>
      </c>
      <c r="K23" s="7">
        <f t="shared" si="5"/>
        <v>2.798491592589758E-2</v>
      </c>
      <c r="L23">
        <f t="shared" si="6"/>
        <v>-10000</v>
      </c>
      <c r="O23" s="3">
        <f>SUM(H$4:H22)+G23</f>
        <v>205596.9831851795</v>
      </c>
      <c r="P23" s="7">
        <f>O23/SUM($C$4:C23)-1</f>
        <v>2.798491592589758E-2</v>
      </c>
    </row>
    <row r="24" spans="1:16" x14ac:dyDescent="0.2">
      <c r="A24" s="2">
        <f>净值数据!A24</f>
        <v>41547</v>
      </c>
      <c r="B24" s="8">
        <f>净值数据!L24</f>
        <v>8.0356336630200005</v>
      </c>
      <c r="C24">
        <v>10000</v>
      </c>
      <c r="D24">
        <f t="shared" si="7"/>
        <v>210000</v>
      </c>
      <c r="E24" s="3">
        <f t="shared" si="0"/>
        <v>1244.4569301385673</v>
      </c>
      <c r="F24">
        <f t="shared" si="8"/>
        <v>25937.592993919163</v>
      </c>
      <c r="G24" s="3">
        <f t="shared" si="1"/>
        <v>208424.99539964856</v>
      </c>
      <c r="H24">
        <f t="shared" si="2"/>
        <v>0</v>
      </c>
      <c r="I24">
        <f t="shared" si="3"/>
        <v>210000</v>
      </c>
      <c r="J24">
        <f t="shared" si="4"/>
        <v>25937.592993919163</v>
      </c>
      <c r="K24" s="7">
        <f t="shared" si="5"/>
        <v>-7.5000219064353946E-3</v>
      </c>
      <c r="L24">
        <f t="shared" si="6"/>
        <v>-10000</v>
      </c>
      <c r="O24" s="3">
        <f>SUM(H$4:H23)+G24</f>
        <v>208424.99539964856</v>
      </c>
      <c r="P24" s="7">
        <f>O24/SUM($C$4:C24)-1</f>
        <v>-7.5000219064353946E-3</v>
      </c>
    </row>
    <row r="25" spans="1:16" x14ac:dyDescent="0.2">
      <c r="A25" s="2">
        <f>净值数据!A25</f>
        <v>41578</v>
      </c>
      <c r="B25" s="8">
        <f>净值数据!L25</f>
        <v>8.1060444727726999</v>
      </c>
      <c r="C25">
        <v>10000</v>
      </c>
      <c r="D25">
        <f t="shared" si="7"/>
        <v>220000</v>
      </c>
      <c r="E25" s="3">
        <f t="shared" si="0"/>
        <v>1233.6473151102102</v>
      </c>
      <c r="F25">
        <f t="shared" si="8"/>
        <v>27171.240309029374</v>
      </c>
      <c r="G25" s="3">
        <f t="shared" si="1"/>
        <v>220251.28232538633</v>
      </c>
      <c r="H25">
        <f t="shared" si="2"/>
        <v>0</v>
      </c>
      <c r="I25">
        <f t="shared" si="3"/>
        <v>220000</v>
      </c>
      <c r="J25">
        <f t="shared" si="4"/>
        <v>27171.240309029374</v>
      </c>
      <c r="K25" s="7">
        <f t="shared" si="5"/>
        <v>1.1421923881196339E-3</v>
      </c>
      <c r="L25">
        <f t="shared" si="6"/>
        <v>-10000</v>
      </c>
      <c r="O25" s="3">
        <f>SUM(H$4:H24)+G25</f>
        <v>220251.28232538633</v>
      </c>
      <c r="P25" s="7">
        <f>O25/SUM($C$4:C25)-1</f>
        <v>1.1421923881196339E-3</v>
      </c>
    </row>
    <row r="26" spans="1:16" x14ac:dyDescent="0.2">
      <c r="A26" s="2">
        <f>净值数据!A26</f>
        <v>41607</v>
      </c>
      <c r="B26" s="8">
        <f>净值数据!L26</f>
        <v>7.7099836679141003</v>
      </c>
      <c r="C26">
        <v>10000</v>
      </c>
      <c r="D26">
        <f t="shared" si="7"/>
        <v>230000</v>
      </c>
      <c r="E26" s="3">
        <f t="shared" si="0"/>
        <v>1297.0196086946385</v>
      </c>
      <c r="F26">
        <f t="shared" si="8"/>
        <v>28468.259917724012</v>
      </c>
      <c r="G26" s="3">
        <f t="shared" si="1"/>
        <v>219489.81901958573</v>
      </c>
      <c r="H26">
        <f>IF(K26&gt;$N$2,G26*$N$1,0)</f>
        <v>0</v>
      </c>
      <c r="I26">
        <f t="shared" si="3"/>
        <v>230000</v>
      </c>
      <c r="J26">
        <f t="shared" si="4"/>
        <v>28468.259917724012</v>
      </c>
      <c r="K26" s="7">
        <f t="shared" si="5"/>
        <v>-4.5696439045279424E-2</v>
      </c>
      <c r="L26">
        <f t="shared" si="6"/>
        <v>-10000</v>
      </c>
      <c r="O26" s="3">
        <f>SUM(H$4:H25)+G26</f>
        <v>219489.81901958573</v>
      </c>
      <c r="P26" s="7">
        <f>O26/SUM($C$4:C26)-1</f>
        <v>-4.5696439045279424E-2</v>
      </c>
    </row>
    <row r="27" spans="1:16" x14ac:dyDescent="0.2">
      <c r="A27" s="2">
        <f>净值数据!A27</f>
        <v>41639</v>
      </c>
      <c r="B27" s="8">
        <f>净值数据!L27</f>
        <v>7.0674850289212001</v>
      </c>
      <c r="C27">
        <v>10000</v>
      </c>
      <c r="D27">
        <f t="shared" si="7"/>
        <v>240000</v>
      </c>
      <c r="E27" s="3">
        <f t="shared" si="0"/>
        <v>1414.9304822123447</v>
      </c>
      <c r="F27">
        <f t="shared" si="8"/>
        <v>29883.190399936357</v>
      </c>
      <c r="G27" s="3">
        <f t="shared" si="1"/>
        <v>211199.00076795192</v>
      </c>
      <c r="H27">
        <f t="shared" si="2"/>
        <v>0</v>
      </c>
      <c r="I27">
        <f t="shared" si="3"/>
        <v>240000</v>
      </c>
      <c r="J27">
        <f t="shared" si="4"/>
        <v>29883.190399936357</v>
      </c>
      <c r="K27" s="7">
        <f t="shared" si="5"/>
        <v>-0.12000416346686704</v>
      </c>
      <c r="L27">
        <f t="shared" si="6"/>
        <v>-10000</v>
      </c>
      <c r="O27" s="3">
        <f>SUM(H$4:H26)+G27</f>
        <v>211199.00076795192</v>
      </c>
      <c r="P27" s="7">
        <f>O27/SUM($C$4:C27)-1</f>
        <v>-0.12000416346686704</v>
      </c>
    </row>
    <row r="28" spans="1:16" x14ac:dyDescent="0.2">
      <c r="A28" s="2">
        <f>净值数据!A28</f>
        <v>41669</v>
      </c>
      <c r="B28" s="8">
        <f>净值数据!L28</f>
        <v>6.4953971996810003</v>
      </c>
      <c r="C28">
        <v>10000</v>
      </c>
      <c r="D28">
        <f t="shared" si="7"/>
        <v>250000</v>
      </c>
      <c r="E28" s="3">
        <f t="shared" si="0"/>
        <v>1539.551730645682</v>
      </c>
      <c r="F28">
        <f t="shared" si="8"/>
        <v>31422.742130582039</v>
      </c>
      <c r="G28" s="3">
        <f t="shared" si="1"/>
        <v>204103.19124128076</v>
      </c>
      <c r="H28">
        <f t="shared" si="2"/>
        <v>0</v>
      </c>
      <c r="I28">
        <f t="shared" si="3"/>
        <v>250000</v>
      </c>
      <c r="J28">
        <f t="shared" si="4"/>
        <v>31422.742130582039</v>
      </c>
      <c r="K28" s="7">
        <f t="shared" si="5"/>
        <v>-0.18358723503487695</v>
      </c>
      <c r="L28">
        <f t="shared" si="6"/>
        <v>-10000</v>
      </c>
      <c r="O28" s="3">
        <f>SUM(H$4:H27)+G28</f>
        <v>204103.19124128076</v>
      </c>
      <c r="P28" s="7">
        <f>O28/SUM($C$4:C28)-1</f>
        <v>-0.18358723503487695</v>
      </c>
    </row>
    <row r="29" spans="1:16" x14ac:dyDescent="0.2">
      <c r="A29" s="2">
        <f>净值数据!A29</f>
        <v>41698</v>
      </c>
      <c r="B29" s="8">
        <f>净值数据!L29</f>
        <v>5.9145080192217998</v>
      </c>
      <c r="C29">
        <v>10000</v>
      </c>
      <c r="D29">
        <f t="shared" si="7"/>
        <v>260000</v>
      </c>
      <c r="E29" s="3">
        <f t="shared" si="0"/>
        <v>1690.7577041912182</v>
      </c>
      <c r="F29">
        <f t="shared" si="8"/>
        <v>33113.499834773254</v>
      </c>
      <c r="G29" s="3">
        <f t="shared" si="1"/>
        <v>195850.06031726615</v>
      </c>
      <c r="H29">
        <f t="shared" si="2"/>
        <v>0</v>
      </c>
      <c r="I29">
        <f t="shared" si="3"/>
        <v>260000</v>
      </c>
      <c r="J29">
        <f t="shared" si="4"/>
        <v>33113.499834773254</v>
      </c>
      <c r="K29" s="7">
        <f t="shared" si="5"/>
        <v>-0.24673053724128402</v>
      </c>
      <c r="L29">
        <f t="shared" si="6"/>
        <v>-10000</v>
      </c>
      <c r="O29" s="3">
        <f>SUM(H$4:H28)+G29</f>
        <v>195850.06031726615</v>
      </c>
      <c r="P29" s="7">
        <f>O29/SUM($C$4:C29)-1</f>
        <v>-0.24673053724128402</v>
      </c>
    </row>
    <row r="30" spans="1:16" x14ac:dyDescent="0.2">
      <c r="A30" s="2">
        <f>净值数据!A30</f>
        <v>41729</v>
      </c>
      <c r="B30" s="8">
        <f>净值数据!L30</f>
        <v>7.1202931362357003</v>
      </c>
      <c r="C30">
        <v>10000</v>
      </c>
      <c r="D30">
        <f t="shared" si="7"/>
        <v>270000</v>
      </c>
      <c r="E30" s="3">
        <f t="shared" si="0"/>
        <v>1404.4365602181822</v>
      </c>
      <c r="F30">
        <f t="shared" si="8"/>
        <v>34517.936394991433</v>
      </c>
      <c r="G30" s="3">
        <f t="shared" si="1"/>
        <v>245777.82559027796</v>
      </c>
      <c r="H30">
        <f t="shared" si="2"/>
        <v>0</v>
      </c>
      <c r="I30">
        <f t="shared" si="3"/>
        <v>270000</v>
      </c>
      <c r="J30">
        <f t="shared" si="4"/>
        <v>34517.936394991433</v>
      </c>
      <c r="K30" s="7">
        <f t="shared" si="5"/>
        <v>-8.9711757073044573E-2</v>
      </c>
      <c r="L30">
        <f t="shared" si="6"/>
        <v>-10000</v>
      </c>
      <c r="O30" s="3">
        <f>SUM(H$4:H29)+G30</f>
        <v>245777.82559027796</v>
      </c>
      <c r="P30" s="7">
        <f>O30/SUM($C$4:C30)-1</f>
        <v>-8.9711757073044573E-2</v>
      </c>
    </row>
    <row r="31" spans="1:16" x14ac:dyDescent="0.2">
      <c r="A31" s="2">
        <f>净值数据!A31</f>
        <v>41759</v>
      </c>
      <c r="B31" s="8">
        <f>净值数据!L31</f>
        <v>6.9530674630732001</v>
      </c>
      <c r="C31">
        <v>10000</v>
      </c>
      <c r="D31">
        <f t="shared" si="7"/>
        <v>280000</v>
      </c>
      <c r="E31" s="3">
        <f t="shared" si="0"/>
        <v>1438.2141483753244</v>
      </c>
      <c r="F31">
        <f t="shared" si="8"/>
        <v>35956.150543366755</v>
      </c>
      <c r="G31" s="3">
        <f t="shared" si="1"/>
        <v>250005.54044044515</v>
      </c>
      <c r="H31">
        <f t="shared" si="2"/>
        <v>0</v>
      </c>
      <c r="I31">
        <f t="shared" si="3"/>
        <v>280000</v>
      </c>
      <c r="J31">
        <f t="shared" si="4"/>
        <v>35956.150543366755</v>
      </c>
      <c r="K31" s="7">
        <f t="shared" si="5"/>
        <v>-0.10712306985555298</v>
      </c>
      <c r="L31">
        <f t="shared" si="6"/>
        <v>-10000</v>
      </c>
      <c r="O31" s="3">
        <f>SUM(H$4:H30)+G31</f>
        <v>250005.54044044515</v>
      </c>
      <c r="P31" s="7">
        <f>O31/SUM($C$4:C31)-1</f>
        <v>-0.10712306985555298</v>
      </c>
    </row>
    <row r="32" spans="1:16" x14ac:dyDescent="0.2">
      <c r="A32" s="2">
        <f>净值数据!A32</f>
        <v>41789</v>
      </c>
      <c r="B32" s="8">
        <f>净值数据!L32</f>
        <v>7.938764946</v>
      </c>
      <c r="C32">
        <v>10000</v>
      </c>
      <c r="D32">
        <f t="shared" si="7"/>
        <v>290000</v>
      </c>
      <c r="E32" s="3">
        <f t="shared" si="0"/>
        <v>1259.64177904506</v>
      </c>
      <c r="F32">
        <f t="shared" si="8"/>
        <v>37215.792322411813</v>
      </c>
      <c r="G32" s="3">
        <f t="shared" si="1"/>
        <v>295447.42752677883</v>
      </c>
      <c r="H32">
        <f t="shared" si="2"/>
        <v>0</v>
      </c>
      <c r="I32">
        <f t="shared" si="3"/>
        <v>290000</v>
      </c>
      <c r="J32">
        <f t="shared" si="4"/>
        <v>37215.792322411813</v>
      </c>
      <c r="K32" s="7">
        <f t="shared" si="5"/>
        <v>1.8784232850961535E-2</v>
      </c>
      <c r="L32">
        <f t="shared" si="6"/>
        <v>-10000</v>
      </c>
      <c r="O32" s="3">
        <f>SUM(H$4:H31)+G32</f>
        <v>295447.42752677883</v>
      </c>
      <c r="P32" s="7">
        <f>O32/SUM($C$4:C32)-1</f>
        <v>1.8784232850961535E-2</v>
      </c>
    </row>
    <row r="33" spans="1:16" x14ac:dyDescent="0.2">
      <c r="A33" s="2">
        <f>净值数据!A33</f>
        <v>41820</v>
      </c>
      <c r="B33" s="8">
        <f>净值数据!L33</f>
        <v>7.6787820004</v>
      </c>
      <c r="C33">
        <v>10000</v>
      </c>
      <c r="D33">
        <f t="shared" si="7"/>
        <v>300000</v>
      </c>
      <c r="E33" s="3">
        <f t="shared" si="0"/>
        <v>1302.2898682993064</v>
      </c>
      <c r="F33">
        <f t="shared" si="8"/>
        <v>38518.082190711117</v>
      </c>
      <c r="G33" s="3">
        <f t="shared" si="1"/>
        <v>295771.95621596032</v>
      </c>
      <c r="H33">
        <f t="shared" si="2"/>
        <v>0</v>
      </c>
      <c r="I33">
        <f t="shared" si="3"/>
        <v>300000</v>
      </c>
      <c r="J33">
        <f t="shared" si="4"/>
        <v>38518.082190711117</v>
      </c>
      <c r="K33" s="7">
        <f t="shared" si="5"/>
        <v>-1.4093479280132271E-2</v>
      </c>
      <c r="L33">
        <f t="shared" si="6"/>
        <v>-10000</v>
      </c>
      <c r="O33" s="3">
        <f>SUM(H$4:H32)+G33</f>
        <v>295771.95621596032</v>
      </c>
      <c r="P33" s="7">
        <f>O33/SUM($C$4:C33)-1</f>
        <v>-1.4093479280132271E-2</v>
      </c>
    </row>
    <row r="34" spans="1:16" x14ac:dyDescent="0.2">
      <c r="A34" s="2">
        <f>净值数据!A34</f>
        <v>41851</v>
      </c>
      <c r="B34" s="8">
        <f>净值数据!L34</f>
        <v>9.192254148</v>
      </c>
      <c r="C34">
        <v>10000</v>
      </c>
      <c r="D34">
        <f t="shared" si="7"/>
        <v>310000</v>
      </c>
      <c r="E34" s="3">
        <f t="shared" si="0"/>
        <v>1087.8724455389156</v>
      </c>
      <c r="F34">
        <f t="shared" si="8"/>
        <v>39605.954636250033</v>
      </c>
      <c r="G34" s="3">
        <f t="shared" si="1"/>
        <v>364068.00079056917</v>
      </c>
      <c r="H34">
        <f t="shared" si="2"/>
        <v>0</v>
      </c>
      <c r="I34">
        <f t="shared" si="3"/>
        <v>310000</v>
      </c>
      <c r="J34">
        <f t="shared" si="4"/>
        <v>39605.954636250033</v>
      </c>
      <c r="K34" s="7">
        <f t="shared" si="5"/>
        <v>0.17441290577602953</v>
      </c>
      <c r="L34">
        <f t="shared" si="6"/>
        <v>-10000</v>
      </c>
      <c r="O34" s="3">
        <f>SUM(H$4:H33)+G34</f>
        <v>364068.00079056917</v>
      </c>
      <c r="P34" s="7">
        <f>O34/SUM($C$4:C34)-1</f>
        <v>0.17441290577602953</v>
      </c>
    </row>
    <row r="35" spans="1:16" x14ac:dyDescent="0.2">
      <c r="A35" s="2">
        <f>净值数据!A35</f>
        <v>41880</v>
      </c>
      <c r="B35" s="8">
        <f>净值数据!L35</f>
        <v>8.4680159423999992</v>
      </c>
      <c r="C35">
        <v>10000</v>
      </c>
      <c r="D35">
        <f t="shared" si="7"/>
        <v>320000</v>
      </c>
      <c r="E35" s="3">
        <f t="shared" si="0"/>
        <v>1180.9141678547439</v>
      </c>
      <c r="F35">
        <f t="shared" si="8"/>
        <v>40786.868804104779</v>
      </c>
      <c r="G35" s="3">
        <f t="shared" si="1"/>
        <v>345383.85527373647</v>
      </c>
      <c r="H35">
        <f t="shared" si="2"/>
        <v>0</v>
      </c>
      <c r="I35">
        <f t="shared" si="3"/>
        <v>320000</v>
      </c>
      <c r="J35">
        <f t="shared" si="4"/>
        <v>40786.868804104779</v>
      </c>
      <c r="K35" s="7">
        <f t="shared" si="5"/>
        <v>7.932454773042652E-2</v>
      </c>
      <c r="L35">
        <f t="shared" si="6"/>
        <v>-10000</v>
      </c>
      <c r="O35" s="3">
        <f>SUM(H$4:H34)+G35</f>
        <v>345383.85527373647</v>
      </c>
      <c r="P35" s="7">
        <f>O35/SUM($C$4:C35)-1</f>
        <v>7.932454773042652E-2</v>
      </c>
    </row>
    <row r="36" spans="1:16" x14ac:dyDescent="0.2">
      <c r="A36" s="2">
        <f>净值数据!A36</f>
        <v>41912</v>
      </c>
      <c r="B36" s="8">
        <f>净值数据!L36</f>
        <v>8.5237265735999994</v>
      </c>
      <c r="C36">
        <v>10000</v>
      </c>
      <c r="D36">
        <f t="shared" si="7"/>
        <v>330000</v>
      </c>
      <c r="E36" s="3">
        <f t="shared" si="0"/>
        <v>1173.1957746007913</v>
      </c>
      <c r="F36">
        <f t="shared" si="8"/>
        <v>41960.064578705569</v>
      </c>
      <c r="G36" s="3">
        <f t="shared" si="1"/>
        <v>357656.1174794847</v>
      </c>
      <c r="H36">
        <f t="shared" si="2"/>
        <v>0</v>
      </c>
      <c r="I36">
        <f t="shared" si="3"/>
        <v>330000</v>
      </c>
      <c r="J36">
        <f t="shared" si="4"/>
        <v>41960.064578705569</v>
      </c>
      <c r="K36" s="7">
        <f t="shared" si="5"/>
        <v>8.3806416604499168E-2</v>
      </c>
      <c r="L36">
        <f t="shared" si="6"/>
        <v>-10000</v>
      </c>
      <c r="O36" s="3">
        <f>SUM(H$4:H35)+G36</f>
        <v>357656.1174794847</v>
      </c>
      <c r="P36" s="7">
        <f>O36/SUM($C$4:C36)-1</f>
        <v>8.3806416604499168E-2</v>
      </c>
    </row>
    <row r="37" spans="1:16" x14ac:dyDescent="0.2">
      <c r="A37" s="2">
        <f>净值数据!A37</f>
        <v>41943</v>
      </c>
      <c r="B37" s="8">
        <f>净值数据!L37</f>
        <v>8.7279988880000001</v>
      </c>
      <c r="C37">
        <v>10000</v>
      </c>
      <c r="D37">
        <f t="shared" si="7"/>
        <v>340000</v>
      </c>
      <c r="E37" s="3">
        <f t="shared" si="0"/>
        <v>1145.7380011526875</v>
      </c>
      <c r="F37">
        <f t="shared" si="8"/>
        <v>43105.802579858253</v>
      </c>
      <c r="G37" s="3">
        <f t="shared" si="1"/>
        <v>376227.39698335039</v>
      </c>
      <c r="H37">
        <f t="shared" si="2"/>
        <v>0</v>
      </c>
      <c r="I37">
        <f t="shared" si="3"/>
        <v>340000</v>
      </c>
      <c r="J37">
        <f t="shared" si="4"/>
        <v>43105.802579858253</v>
      </c>
      <c r="K37" s="7">
        <f t="shared" si="5"/>
        <v>0.10655116759808947</v>
      </c>
      <c r="L37">
        <f t="shared" si="6"/>
        <v>-10000</v>
      </c>
      <c r="O37" s="3">
        <f>SUM(H$4:H36)+G37</f>
        <v>376227.39698335039</v>
      </c>
      <c r="P37" s="7">
        <f>O37/SUM($C$4:C37)-1</f>
        <v>0.10655116759808947</v>
      </c>
    </row>
    <row r="38" spans="1:16" x14ac:dyDescent="0.2">
      <c r="A38" s="2">
        <f>净值数据!A38</f>
        <v>41971</v>
      </c>
      <c r="B38" s="8">
        <f>净值数据!L38</f>
        <v>10.120764668</v>
      </c>
      <c r="C38">
        <v>10000</v>
      </c>
      <c r="D38">
        <f t="shared" si="7"/>
        <v>350000</v>
      </c>
      <c r="E38" s="3">
        <f t="shared" si="0"/>
        <v>988.06763402158379</v>
      </c>
      <c r="F38">
        <f t="shared" si="8"/>
        <v>44093.87021387984</v>
      </c>
      <c r="G38" s="3">
        <f t="shared" si="1"/>
        <v>446263.68373601267</v>
      </c>
      <c r="H38">
        <f t="shared" si="2"/>
        <v>0</v>
      </c>
      <c r="I38">
        <f t="shared" si="3"/>
        <v>350000</v>
      </c>
      <c r="J38">
        <f t="shared" si="4"/>
        <v>44093.87021387984</v>
      </c>
      <c r="K38" s="7">
        <f t="shared" si="5"/>
        <v>0.27503909638860757</v>
      </c>
      <c r="L38">
        <f t="shared" si="6"/>
        <v>-10000</v>
      </c>
      <c r="O38" s="3">
        <f>SUM(H$4:H37)+G38</f>
        <v>446263.68373601267</v>
      </c>
      <c r="P38" s="7">
        <f>O38/SUM($C$4:C38)-1</f>
        <v>0.27503909638860757</v>
      </c>
    </row>
    <row r="39" spans="1:16" x14ac:dyDescent="0.2">
      <c r="A39" s="2">
        <f>净值数据!A39</f>
        <v>42004</v>
      </c>
      <c r="B39" s="8">
        <f>净值数据!L39</f>
        <v>12.906296228</v>
      </c>
      <c r="C39">
        <v>10000</v>
      </c>
      <c r="D39">
        <f t="shared" si="7"/>
        <v>360000</v>
      </c>
      <c r="E39" s="3">
        <f t="shared" si="0"/>
        <v>774.81562667879587</v>
      </c>
      <c r="F39">
        <f t="shared" si="8"/>
        <v>44868.685840558639</v>
      </c>
      <c r="G39" s="3">
        <f t="shared" si="1"/>
        <v>579088.55081931897</v>
      </c>
      <c r="H39">
        <f t="shared" si="2"/>
        <v>289544.27540965949</v>
      </c>
      <c r="I39">
        <f t="shared" si="3"/>
        <v>180000</v>
      </c>
      <c r="J39">
        <f t="shared" si="4"/>
        <v>22434.34292027932</v>
      </c>
      <c r="K39" s="7">
        <f t="shared" si="5"/>
        <v>0.60857930783144165</v>
      </c>
      <c r="L39">
        <f t="shared" si="6"/>
        <v>279544.27540965949</v>
      </c>
      <c r="O39" s="3">
        <f>SUM(H$4:H38)+G39</f>
        <v>579088.55081931897</v>
      </c>
      <c r="P39" s="6">
        <f>O39/SUM($C$4:C39)-1</f>
        <v>0.60857930783144165</v>
      </c>
    </row>
    <row r="40" spans="1:16" x14ac:dyDescent="0.2">
      <c r="A40" s="2">
        <f>净值数据!A40</f>
        <v>42034</v>
      </c>
      <c r="B40" s="8">
        <f>净值数据!L40</f>
        <v>12.1820580224</v>
      </c>
      <c r="C40">
        <v>10000</v>
      </c>
      <c r="D40">
        <f t="shared" si="7"/>
        <v>190000</v>
      </c>
      <c r="E40" s="3">
        <f t="shared" si="0"/>
        <v>820.87936058195612</v>
      </c>
      <c r="F40">
        <f t="shared" si="8"/>
        <v>23255.222280861275</v>
      </c>
      <c r="G40" s="3">
        <f t="shared" si="1"/>
        <v>283296.46714926133</v>
      </c>
      <c r="H40">
        <f t="shared" si="2"/>
        <v>141648.23357463066</v>
      </c>
      <c r="I40">
        <f t="shared" si="3"/>
        <v>95000</v>
      </c>
      <c r="J40">
        <f t="shared" si="4"/>
        <v>11627.611140430638</v>
      </c>
      <c r="K40" s="7">
        <f t="shared" si="5"/>
        <v>0.49103403762769116</v>
      </c>
      <c r="L40">
        <f t="shared" si="6"/>
        <v>131648.23357463066</v>
      </c>
      <c r="O40" s="3">
        <f>SUM(H$4:H39)+G40</f>
        <v>572840.74255892076</v>
      </c>
      <c r="P40" s="7">
        <f>O40/SUM($C$4:C40)-1</f>
        <v>0.54821822313221835</v>
      </c>
    </row>
    <row r="41" spans="1:16" x14ac:dyDescent="0.2">
      <c r="A41" s="2">
        <f>净值数据!A41</f>
        <v>42062</v>
      </c>
      <c r="B41" s="8">
        <f>净值数据!L41</f>
        <v>11.83850913</v>
      </c>
      <c r="C41">
        <v>10000</v>
      </c>
      <c r="D41">
        <f t="shared" si="7"/>
        <v>105000</v>
      </c>
      <c r="E41" s="3">
        <f t="shared" si="0"/>
        <v>844.70095771256968</v>
      </c>
      <c r="F41">
        <f t="shared" si="8"/>
        <v>12472.312098143208</v>
      </c>
      <c r="G41" s="3">
        <f t="shared" si="1"/>
        <v>147653.58064607781</v>
      </c>
      <c r="H41">
        <f t="shared" si="2"/>
        <v>73826.790323038906</v>
      </c>
      <c r="I41">
        <f t="shared" si="3"/>
        <v>52500</v>
      </c>
      <c r="J41">
        <f t="shared" si="4"/>
        <v>6236.1560490716038</v>
      </c>
      <c r="K41" s="7">
        <f t="shared" si="5"/>
        <v>0.4062245775816935</v>
      </c>
      <c r="L41">
        <f t="shared" si="6"/>
        <v>63826.790323038906</v>
      </c>
      <c r="O41" s="3">
        <f>SUM(H$4:H40)+G41</f>
        <v>578846.08963036793</v>
      </c>
      <c r="P41" s="7">
        <f>O41/SUM($C$4:C41)-1</f>
        <v>0.52327918323781031</v>
      </c>
    </row>
    <row r="42" spans="1:16" x14ac:dyDescent="0.2">
      <c r="A42" s="2">
        <f>净值数据!A42</f>
        <v>42094</v>
      </c>
      <c r="B42" s="8">
        <f>净值数据!L42</f>
        <v>12.8320153864</v>
      </c>
      <c r="C42">
        <v>10000</v>
      </c>
      <c r="D42">
        <f t="shared" si="7"/>
        <v>62500</v>
      </c>
      <c r="E42" s="3">
        <f t="shared" si="0"/>
        <v>779.30081120370937</v>
      </c>
      <c r="F42">
        <f t="shared" si="8"/>
        <v>7015.4568602753134</v>
      </c>
      <c r="G42" s="3">
        <f t="shared" si="1"/>
        <v>90022.450373678264</v>
      </c>
      <c r="H42">
        <f t="shared" si="2"/>
        <v>45011.225186839132</v>
      </c>
      <c r="I42">
        <f t="shared" si="3"/>
        <v>31250</v>
      </c>
      <c r="J42">
        <f t="shared" si="4"/>
        <v>3507.7284301376567</v>
      </c>
      <c r="K42" s="7">
        <f t="shared" si="5"/>
        <v>0.44035920597885214</v>
      </c>
      <c r="L42">
        <f t="shared" si="6"/>
        <v>35011.225186839132</v>
      </c>
      <c r="O42" s="3">
        <f>SUM(H$4:H41)+G42</f>
        <v>595041.74968100735</v>
      </c>
      <c r="P42" s="7">
        <f>O42/SUM($C$4:C42)-1</f>
        <v>0.52574807610514696</v>
      </c>
    </row>
    <row r="43" spans="1:16" x14ac:dyDescent="0.2">
      <c r="A43" s="2">
        <f>净值数据!A43</f>
        <v>42124</v>
      </c>
      <c r="B43" s="8">
        <f>净值数据!L43</f>
        <v>13.556253591999999</v>
      </c>
      <c r="C43">
        <v>10000</v>
      </c>
      <c r="D43">
        <f t="shared" si="7"/>
        <v>41250</v>
      </c>
      <c r="E43" s="3">
        <f t="shared" si="0"/>
        <v>737.66693224899063</v>
      </c>
      <c r="F43">
        <f t="shared" si="8"/>
        <v>4245.3953623866473</v>
      </c>
      <c r="G43" s="3">
        <f t="shared" si="1"/>
        <v>57551.656130814124</v>
      </c>
      <c r="H43">
        <f t="shared" si="2"/>
        <v>0</v>
      </c>
      <c r="I43">
        <f t="shared" si="3"/>
        <v>41250</v>
      </c>
      <c r="J43">
        <f t="shared" si="4"/>
        <v>4245.3953623866473</v>
      </c>
      <c r="K43" s="7">
        <f t="shared" si="5"/>
        <v>0.39519166377731207</v>
      </c>
      <c r="L43">
        <f t="shared" si="6"/>
        <v>-10000</v>
      </c>
      <c r="O43" s="3">
        <f>SUM(H$4:H42)+G43</f>
        <v>607582.18062498234</v>
      </c>
      <c r="P43" s="7">
        <f>O43/SUM($C$4:C43)-1</f>
        <v>0.51895545156245593</v>
      </c>
    </row>
    <row r="44" spans="1:16" x14ac:dyDescent="0.2">
      <c r="A44" s="2">
        <f>净值数据!A44</f>
        <v>42153</v>
      </c>
      <c r="B44" s="8">
        <f>净值数据!L44</f>
        <v>13.324125962</v>
      </c>
      <c r="C44">
        <v>10000</v>
      </c>
      <c r="D44">
        <f t="shared" si="7"/>
        <v>51250</v>
      </c>
      <c r="E44" s="3">
        <f t="shared" si="0"/>
        <v>750.51827253207409</v>
      </c>
      <c r="F44">
        <f t="shared" si="8"/>
        <v>4995.9136349187211</v>
      </c>
      <c r="G44" s="3">
        <f t="shared" si="1"/>
        <v>66566.182566930322</v>
      </c>
      <c r="H44">
        <f t="shared" si="2"/>
        <v>0</v>
      </c>
      <c r="I44">
        <f t="shared" si="3"/>
        <v>51250</v>
      </c>
      <c r="J44">
        <f t="shared" si="4"/>
        <v>4995.9136349187211</v>
      </c>
      <c r="K44" s="7">
        <f t="shared" si="5"/>
        <v>0.29885234276937211</v>
      </c>
      <c r="L44">
        <f t="shared" si="6"/>
        <v>-10000</v>
      </c>
      <c r="O44" s="3">
        <f>SUM(H$4:H43)+G44</f>
        <v>616596.70706109854</v>
      </c>
      <c r="P44" s="7">
        <f>O44/SUM($C$4:C44)-1</f>
        <v>0.50389440746609404</v>
      </c>
    </row>
    <row r="45" spans="1:16" x14ac:dyDescent="0.2">
      <c r="A45" s="2">
        <f>净值数据!A45</f>
        <v>42185</v>
      </c>
      <c r="B45" s="8">
        <f>净值数据!L45</f>
        <v>13.481972750400001</v>
      </c>
      <c r="C45">
        <v>10000</v>
      </c>
      <c r="D45">
        <f t="shared" si="7"/>
        <v>61250</v>
      </c>
      <c r="E45" s="3">
        <f t="shared" si="0"/>
        <v>741.73121286744231</v>
      </c>
      <c r="F45">
        <f t="shared" si="8"/>
        <v>5737.6448477861632</v>
      </c>
      <c r="G45" s="3">
        <f t="shared" si="1"/>
        <v>77354.771489326013</v>
      </c>
      <c r="H45">
        <f t="shared" si="2"/>
        <v>0</v>
      </c>
      <c r="I45">
        <f t="shared" si="3"/>
        <v>61250</v>
      </c>
      <c r="J45">
        <f t="shared" si="4"/>
        <v>5737.6448477861632</v>
      </c>
      <c r="K45" s="7">
        <f t="shared" si="5"/>
        <v>0.26293504472369</v>
      </c>
      <c r="L45">
        <f t="shared" si="6"/>
        <v>-10000</v>
      </c>
      <c r="O45" s="3">
        <f>SUM(H$4:H44)+G45</f>
        <v>627385.29598349426</v>
      </c>
      <c r="P45" s="7">
        <f>O45/SUM($C$4:C45)-1</f>
        <v>0.49377451424641494</v>
      </c>
    </row>
    <row r="46" spans="1:16" x14ac:dyDescent="0.2">
      <c r="A46" s="2">
        <f>净值数据!A46</f>
        <v>42216</v>
      </c>
      <c r="B46" s="8">
        <f>净值数据!L46</f>
        <v>13.609964</v>
      </c>
      <c r="C46">
        <v>10000</v>
      </c>
      <c r="D46">
        <f t="shared" si="7"/>
        <v>71250</v>
      </c>
      <c r="E46" s="3">
        <f t="shared" si="0"/>
        <v>734.75580097052421</v>
      </c>
      <c r="F46">
        <f t="shared" si="8"/>
        <v>6472.4006487566876</v>
      </c>
      <c r="G46" s="3">
        <f t="shared" si="1"/>
        <v>88089.139823155158</v>
      </c>
      <c r="H46">
        <f t="shared" si="2"/>
        <v>0</v>
      </c>
      <c r="I46">
        <f t="shared" si="3"/>
        <v>71250</v>
      </c>
      <c r="J46">
        <f t="shared" si="4"/>
        <v>6472.4006487566876</v>
      </c>
      <c r="K46" s="7">
        <f t="shared" si="5"/>
        <v>0.23633880453551104</v>
      </c>
      <c r="L46">
        <f t="shared" si="6"/>
        <v>-10000</v>
      </c>
      <c r="O46" s="3">
        <f>SUM(H$4:H45)+G46</f>
        <v>638119.66431732336</v>
      </c>
      <c r="P46" s="7">
        <f>O46/SUM($C$4:C46)-1</f>
        <v>0.48399921934261236</v>
      </c>
    </row>
    <row r="47" spans="1:16" x14ac:dyDescent="0.2">
      <c r="A47" s="2">
        <f>净值数据!A47</f>
        <v>42247</v>
      </c>
      <c r="B47" s="8">
        <f>净值数据!L47</f>
        <v>13.245240000000001</v>
      </c>
      <c r="C47">
        <v>10000</v>
      </c>
      <c r="D47">
        <f t="shared" si="7"/>
        <v>81250</v>
      </c>
      <c r="E47" s="3">
        <f t="shared" si="0"/>
        <v>754.98820708420533</v>
      </c>
      <c r="F47">
        <f t="shared" si="8"/>
        <v>7227.3888558408926</v>
      </c>
      <c r="G47" s="3">
        <f t="shared" si="1"/>
        <v>95728.499968938035</v>
      </c>
      <c r="H47">
        <f t="shared" si="2"/>
        <v>0</v>
      </c>
      <c r="I47">
        <f t="shared" si="3"/>
        <v>81250</v>
      </c>
      <c r="J47">
        <f t="shared" si="4"/>
        <v>7227.3888558408926</v>
      </c>
      <c r="K47" s="7">
        <f t="shared" si="5"/>
        <v>0.17819692269462206</v>
      </c>
      <c r="L47">
        <f t="shared" si="6"/>
        <v>-10000</v>
      </c>
      <c r="O47" s="3">
        <f>SUM(H$4:H46)+G47</f>
        <v>645759.0244631063</v>
      </c>
      <c r="P47" s="7">
        <f>O47/SUM($C$4:C47)-1</f>
        <v>0.4676341465070597</v>
      </c>
    </row>
    <row r="48" spans="1:16" x14ac:dyDescent="0.2">
      <c r="A48" s="2">
        <f>净值数据!A48</f>
        <v>42277</v>
      </c>
      <c r="B48" s="8">
        <f>净值数据!L48</f>
        <v>12.218254</v>
      </c>
      <c r="C48">
        <v>10000</v>
      </c>
      <c r="D48">
        <f t="shared" si="7"/>
        <v>91250</v>
      </c>
      <c r="E48" s="3">
        <f t="shared" si="0"/>
        <v>818.4475457786358</v>
      </c>
      <c r="F48">
        <f t="shared" si="8"/>
        <v>8045.8364016195283</v>
      </c>
      <c r="G48" s="3">
        <f t="shared" si="1"/>
        <v>98306.0727974334</v>
      </c>
      <c r="H48">
        <f t="shared" si="2"/>
        <v>0</v>
      </c>
      <c r="I48">
        <f t="shared" si="3"/>
        <v>91250</v>
      </c>
      <c r="J48">
        <f t="shared" si="4"/>
        <v>8045.8364016195283</v>
      </c>
      <c r="K48" s="7">
        <f t="shared" si="5"/>
        <v>7.7326825177352232E-2</v>
      </c>
      <c r="L48">
        <f t="shared" si="6"/>
        <v>-10000</v>
      </c>
      <c r="O48" s="3">
        <f>SUM(H$4:H47)+G48</f>
        <v>648336.59729160159</v>
      </c>
      <c r="P48" s="7">
        <f>O48/SUM($C$4:C48)-1</f>
        <v>0.44074799398133679</v>
      </c>
    </row>
    <row r="49" spans="1:16" x14ac:dyDescent="0.2">
      <c r="A49" s="2">
        <f>净值数据!A49</f>
        <v>42307</v>
      </c>
      <c r="B49" s="8">
        <f>净值数据!L49</f>
        <v>13.120466</v>
      </c>
      <c r="C49">
        <v>10000</v>
      </c>
      <c r="D49">
        <f t="shared" si="7"/>
        <v>101250</v>
      </c>
      <c r="E49" s="3">
        <f t="shared" si="0"/>
        <v>762.16805104330899</v>
      </c>
      <c r="F49">
        <f t="shared" si="8"/>
        <v>8808.0044526628371</v>
      </c>
      <c r="G49" s="3">
        <f t="shared" si="1"/>
        <v>115565.12294901136</v>
      </c>
      <c r="H49">
        <f t="shared" si="2"/>
        <v>0</v>
      </c>
      <c r="I49">
        <f t="shared" si="3"/>
        <v>101250</v>
      </c>
      <c r="J49">
        <f t="shared" si="4"/>
        <v>8808.0044526628371</v>
      </c>
      <c r="K49" s="7">
        <f t="shared" si="5"/>
        <v>0.14138393036060615</v>
      </c>
      <c r="L49">
        <f t="shared" si="6"/>
        <v>-10000</v>
      </c>
      <c r="O49" s="3">
        <f>SUM(H$4:H48)+G49</f>
        <v>665595.64744317962</v>
      </c>
      <c r="P49" s="7">
        <f>O49/SUM($C$4:C49)-1</f>
        <v>0.4469470596590861</v>
      </c>
    </row>
    <row r="50" spans="1:16" x14ac:dyDescent="0.2">
      <c r="A50" s="2">
        <f>净值数据!A50</f>
        <v>42338</v>
      </c>
      <c r="B50" s="8">
        <f>净值数据!L50</f>
        <v>14.464186</v>
      </c>
      <c r="C50">
        <v>10000</v>
      </c>
      <c r="D50">
        <f t="shared" si="7"/>
        <v>111250</v>
      </c>
      <c r="E50" s="3">
        <f t="shared" si="0"/>
        <v>691.36279082694318</v>
      </c>
      <c r="F50">
        <f t="shared" si="8"/>
        <v>9499.3672434897799</v>
      </c>
      <c r="G50" s="3">
        <f t="shared" si="1"/>
        <v>137400.61469214346</v>
      </c>
      <c r="H50">
        <f t="shared" si="2"/>
        <v>0</v>
      </c>
      <c r="I50">
        <f t="shared" si="3"/>
        <v>111250</v>
      </c>
      <c r="J50">
        <f t="shared" si="4"/>
        <v>9499.3672434897799</v>
      </c>
      <c r="K50" s="7">
        <f t="shared" si="5"/>
        <v>0.23506170509791868</v>
      </c>
      <c r="L50">
        <f t="shared" si="6"/>
        <v>-10000</v>
      </c>
      <c r="O50" s="3">
        <f>SUM(H$4:H49)+G50</f>
        <v>687431.13918631175</v>
      </c>
      <c r="P50" s="7">
        <f>O50/SUM($C$4:C50)-1</f>
        <v>0.46261944507725894</v>
      </c>
    </row>
    <row r="51" spans="1:16" x14ac:dyDescent="0.2">
      <c r="A51" s="2">
        <f>净值数据!A51</f>
        <v>42369</v>
      </c>
      <c r="B51" s="8">
        <f>净值数据!L51</f>
        <v>23.447914000000001</v>
      </c>
      <c r="C51">
        <v>10000</v>
      </c>
      <c r="D51">
        <f t="shared" si="7"/>
        <v>121250</v>
      </c>
      <c r="E51" s="3">
        <f t="shared" si="0"/>
        <v>426.47716978149953</v>
      </c>
      <c r="F51">
        <f t="shared" si="8"/>
        <v>9925.8444132712793</v>
      </c>
      <c r="G51" s="3">
        <f t="shared" si="1"/>
        <v>232740.34617976542</v>
      </c>
      <c r="H51">
        <f t="shared" si="2"/>
        <v>116370.17308988271</v>
      </c>
      <c r="I51">
        <f t="shared" si="3"/>
        <v>60625</v>
      </c>
      <c r="J51">
        <f t="shared" si="4"/>
        <v>4962.9222066356397</v>
      </c>
      <c r="K51" s="7">
        <f t="shared" si="5"/>
        <v>0.91950800973002411</v>
      </c>
      <c r="L51">
        <f t="shared" si="6"/>
        <v>106370.17308988271</v>
      </c>
      <c r="O51" s="3">
        <f>SUM(H$4:H50)+G51</f>
        <v>782770.87067393365</v>
      </c>
      <c r="P51" s="7">
        <f>O51/SUM($C$4:C51)-1</f>
        <v>0.63077264723736182</v>
      </c>
    </row>
    <row r="52" spans="1:16" x14ac:dyDescent="0.2">
      <c r="A52" s="2">
        <f>净值数据!A52</f>
        <v>42398</v>
      </c>
      <c r="B52" s="8">
        <f>净值数据!L52</f>
        <v>23.447914000000001</v>
      </c>
      <c r="C52">
        <v>10000</v>
      </c>
      <c r="D52">
        <f t="shared" si="7"/>
        <v>70625</v>
      </c>
      <c r="E52" s="3">
        <f t="shared" si="0"/>
        <v>426.47716978149953</v>
      </c>
      <c r="F52">
        <f t="shared" si="8"/>
        <v>5389.3993764171391</v>
      </c>
      <c r="G52" s="3">
        <f t="shared" si="1"/>
        <v>126370.17308988271</v>
      </c>
      <c r="H52">
        <f t="shared" si="2"/>
        <v>63185.086544941354</v>
      </c>
      <c r="I52">
        <f t="shared" si="3"/>
        <v>35312.5</v>
      </c>
      <c r="J52">
        <f t="shared" si="4"/>
        <v>2694.6996882085696</v>
      </c>
      <c r="K52" s="7">
        <f t="shared" si="5"/>
        <v>0.78931218534347192</v>
      </c>
      <c r="L52">
        <f t="shared" si="6"/>
        <v>53185.086544941354</v>
      </c>
      <c r="O52" s="3">
        <f>SUM(H$4:H51)+G52</f>
        <v>792770.87067393365</v>
      </c>
      <c r="P52" s="7">
        <f>O52/SUM($C$4:C52)-1</f>
        <v>0.61789973606925241</v>
      </c>
    </row>
    <row r="53" spans="1:16" x14ac:dyDescent="0.2">
      <c r="A53" s="2">
        <f>净值数据!A53</f>
        <v>42429</v>
      </c>
      <c r="B53" s="8">
        <f>净值数据!L53</f>
        <v>23.447914000000001</v>
      </c>
      <c r="C53">
        <v>10000</v>
      </c>
      <c r="D53">
        <f t="shared" si="7"/>
        <v>45312.5</v>
      </c>
      <c r="E53" s="3">
        <f t="shared" si="0"/>
        <v>426.47716978149953</v>
      </c>
      <c r="F53">
        <f t="shared" si="8"/>
        <v>3121.176857990069</v>
      </c>
      <c r="G53" s="3">
        <f t="shared" si="1"/>
        <v>73185.086544941354</v>
      </c>
      <c r="H53">
        <f t="shared" si="2"/>
        <v>36592.543272470677</v>
      </c>
      <c r="I53">
        <f t="shared" si="3"/>
        <v>22656.25</v>
      </c>
      <c r="J53">
        <f t="shared" si="4"/>
        <v>1560.5884289950345</v>
      </c>
      <c r="K53" s="7">
        <f t="shared" si="5"/>
        <v>0.61511915133663675</v>
      </c>
      <c r="L53">
        <f t="shared" si="6"/>
        <v>26592.543272470677</v>
      </c>
      <c r="O53" s="3">
        <f>SUM(H$4:H52)+G53</f>
        <v>802770.87067393376</v>
      </c>
      <c r="P53" s="7">
        <f>O53/SUM($C$4:C53)-1</f>
        <v>0.60554174134786742</v>
      </c>
    </row>
    <row r="54" spans="1:16" x14ac:dyDescent="0.2">
      <c r="A54" s="2">
        <f>净值数据!A54</f>
        <v>42460</v>
      </c>
      <c r="B54" s="8">
        <f>净值数据!L54</f>
        <v>23.447914000000001</v>
      </c>
      <c r="C54">
        <v>10000</v>
      </c>
      <c r="D54">
        <f t="shared" si="7"/>
        <v>32656.25</v>
      </c>
      <c r="E54" s="3">
        <f t="shared" si="0"/>
        <v>426.47716978149953</v>
      </c>
      <c r="F54">
        <f t="shared" si="8"/>
        <v>1987.065598776534</v>
      </c>
      <c r="G54" s="3">
        <f t="shared" si="1"/>
        <v>46592.543272470677</v>
      </c>
      <c r="H54">
        <f t="shared" si="2"/>
        <v>23296.271636235339</v>
      </c>
      <c r="I54">
        <f t="shared" si="3"/>
        <v>16328.125</v>
      </c>
      <c r="J54">
        <f t="shared" si="4"/>
        <v>993.53279938826699</v>
      </c>
      <c r="K54" s="7">
        <f t="shared" si="5"/>
        <v>0.42675730595125527</v>
      </c>
      <c r="L54">
        <f t="shared" si="6"/>
        <v>13296.271636235339</v>
      </c>
      <c r="O54" s="3">
        <f>SUM(H$4:H53)+G54</f>
        <v>812770.87067393376</v>
      </c>
      <c r="P54" s="7">
        <f>O54/SUM($C$4:C54)-1</f>
        <v>0.59366837387045845</v>
      </c>
    </row>
    <row r="55" spans="1:16" x14ac:dyDescent="0.2">
      <c r="A55" s="2">
        <f>净值数据!A55</f>
        <v>42489</v>
      </c>
      <c r="B55" s="8">
        <f>净值数据!L55</f>
        <v>23.447914000000001</v>
      </c>
      <c r="C55">
        <v>10000</v>
      </c>
      <c r="D55">
        <f t="shared" si="7"/>
        <v>26328.125</v>
      </c>
      <c r="E55" s="3">
        <f t="shared" si="0"/>
        <v>426.47716978149953</v>
      </c>
      <c r="F55">
        <f t="shared" si="8"/>
        <v>1420.0099691697665</v>
      </c>
      <c r="G55" s="3">
        <f t="shared" si="1"/>
        <v>33296.271636235339</v>
      </c>
      <c r="H55">
        <f t="shared" si="2"/>
        <v>0</v>
      </c>
      <c r="I55">
        <f t="shared" si="3"/>
        <v>26328.125</v>
      </c>
      <c r="J55">
        <f t="shared" si="4"/>
        <v>1420.0099691697665</v>
      </c>
      <c r="K55" s="7">
        <f t="shared" si="5"/>
        <v>0.26466551021902762</v>
      </c>
      <c r="L55">
        <f t="shared" si="6"/>
        <v>-10000</v>
      </c>
      <c r="O55" s="3">
        <f>SUM(H$4:H54)+G55</f>
        <v>822770.87067393365</v>
      </c>
      <c r="P55" s="7">
        <f>O55/SUM($C$4:C55)-1</f>
        <v>0.58225167437294933</v>
      </c>
    </row>
    <row r="56" spans="1:16" x14ac:dyDescent="0.2">
      <c r="A56" s="2">
        <f>净值数据!A56</f>
        <v>42521</v>
      </c>
      <c r="B56" s="8">
        <f>净值数据!L56</f>
        <v>23.447914000000001</v>
      </c>
      <c r="C56">
        <v>10000</v>
      </c>
      <c r="D56">
        <f t="shared" si="7"/>
        <v>36328.125</v>
      </c>
      <c r="E56" s="3">
        <f t="shared" si="0"/>
        <v>426.47716978149953</v>
      </c>
      <c r="F56">
        <f t="shared" si="8"/>
        <v>1846.4871389512659</v>
      </c>
      <c r="G56" s="3">
        <f t="shared" si="1"/>
        <v>43296.271636235339</v>
      </c>
      <c r="H56">
        <f t="shared" si="2"/>
        <v>0</v>
      </c>
      <c r="I56">
        <f t="shared" si="3"/>
        <v>36328.125</v>
      </c>
      <c r="J56">
        <f t="shared" si="4"/>
        <v>1846.4871389512659</v>
      </c>
      <c r="K56" s="7">
        <f t="shared" si="5"/>
        <v>0.19181134826626312</v>
      </c>
      <c r="L56">
        <f t="shared" si="6"/>
        <v>-10000</v>
      </c>
      <c r="O56" s="3">
        <f>SUM(H$4:H55)+G56</f>
        <v>832770.87067393365</v>
      </c>
      <c r="P56" s="7">
        <f>O56/SUM($C$4:C56)-1</f>
        <v>0.571265793724403</v>
      </c>
    </row>
    <row r="57" spans="1:16" x14ac:dyDescent="0.2">
      <c r="A57" s="2">
        <f>净值数据!A57</f>
        <v>42551</v>
      </c>
      <c r="B57" s="8">
        <f>净值数据!L57</f>
        <v>23.447914000000001</v>
      </c>
      <c r="C57">
        <v>10000</v>
      </c>
      <c r="D57">
        <f t="shared" si="7"/>
        <v>46328.125</v>
      </c>
      <c r="E57" s="3">
        <f t="shared" si="0"/>
        <v>426.47716978149953</v>
      </c>
      <c r="F57">
        <f t="shared" si="8"/>
        <v>2272.9643087327654</v>
      </c>
      <c r="G57" s="3">
        <f t="shared" si="1"/>
        <v>53296.271636235331</v>
      </c>
      <c r="H57">
        <f t="shared" si="2"/>
        <v>0</v>
      </c>
      <c r="I57">
        <f t="shared" si="3"/>
        <v>46328.125</v>
      </c>
      <c r="J57">
        <f t="shared" si="4"/>
        <v>2272.9643087327654</v>
      </c>
      <c r="K57" s="7">
        <f t="shared" si="5"/>
        <v>0.15040856145668169</v>
      </c>
      <c r="L57">
        <f t="shared" si="6"/>
        <v>-10000</v>
      </c>
      <c r="O57" s="3">
        <f>SUM(H$4:H56)+G57</f>
        <v>842770.87067393365</v>
      </c>
      <c r="P57" s="7">
        <f>O57/SUM($C$4:C57)-1</f>
        <v>0.56068679754432149</v>
      </c>
    </row>
    <row r="58" spans="1:16" x14ac:dyDescent="0.2">
      <c r="A58" s="2">
        <f>净值数据!A58</f>
        <v>42580</v>
      </c>
      <c r="B58" s="8">
        <f>净值数据!L58</f>
        <v>17.14</v>
      </c>
      <c r="C58">
        <v>10000</v>
      </c>
      <c r="D58">
        <f t="shared" si="7"/>
        <v>56328.125</v>
      </c>
      <c r="E58" s="3">
        <f t="shared" si="0"/>
        <v>583.43057176196032</v>
      </c>
      <c r="F58">
        <f t="shared" si="8"/>
        <v>2856.3948804947258</v>
      </c>
      <c r="G58" s="3">
        <f t="shared" si="1"/>
        <v>48958.608251679601</v>
      </c>
      <c r="H58">
        <f t="shared" si="2"/>
        <v>0</v>
      </c>
      <c r="I58">
        <f t="shared" si="3"/>
        <v>56328.125</v>
      </c>
      <c r="J58">
        <f t="shared" si="4"/>
        <v>2856.3948804947258</v>
      </c>
      <c r="K58" s="7">
        <f t="shared" si="5"/>
        <v>-0.13083192008113886</v>
      </c>
      <c r="L58">
        <f t="shared" si="6"/>
        <v>-10000</v>
      </c>
      <c r="O58" s="3">
        <f>SUM(H$4:H57)+G58</f>
        <v>838433.20728937793</v>
      </c>
      <c r="P58" s="7">
        <f>O58/SUM($C$4:C58)-1</f>
        <v>0.52442401325341437</v>
      </c>
    </row>
    <row r="59" spans="1:16" x14ac:dyDescent="0.2">
      <c r="A59" s="2">
        <f>净值数据!A59</f>
        <v>42613</v>
      </c>
      <c r="B59" s="8">
        <f>净值数据!L59</f>
        <v>24.93</v>
      </c>
      <c r="C59">
        <v>10000</v>
      </c>
      <c r="D59">
        <f t="shared" si="7"/>
        <v>66328.125</v>
      </c>
      <c r="E59" s="3">
        <f t="shared" si="0"/>
        <v>401.1231448054553</v>
      </c>
      <c r="F59">
        <f t="shared" si="8"/>
        <v>3257.5180253001813</v>
      </c>
      <c r="G59" s="3">
        <f t="shared" si="1"/>
        <v>81209.924370733526</v>
      </c>
      <c r="H59">
        <f t="shared" si="2"/>
        <v>0</v>
      </c>
      <c r="I59">
        <f t="shared" si="3"/>
        <v>66328.125</v>
      </c>
      <c r="J59">
        <f t="shared" si="4"/>
        <v>3257.5180253001813</v>
      </c>
      <c r="K59" s="7">
        <f t="shared" si="5"/>
        <v>0.22436635093685409</v>
      </c>
      <c r="L59">
        <f t="shared" si="6"/>
        <v>-10000</v>
      </c>
      <c r="O59" s="3">
        <f>SUM(H$4:H58)+G59</f>
        <v>870684.52340843191</v>
      </c>
      <c r="P59" s="7">
        <f>O59/SUM($C$4:C59)-1</f>
        <v>0.55479379180077126</v>
      </c>
    </row>
    <row r="60" spans="1:16" x14ac:dyDescent="0.2">
      <c r="A60" s="2">
        <f>净值数据!A60</f>
        <v>42643</v>
      </c>
      <c r="B60" s="8">
        <f>净值数据!L60</f>
        <v>26.17</v>
      </c>
      <c r="C60">
        <v>10000</v>
      </c>
      <c r="D60">
        <f t="shared" si="7"/>
        <v>76328.125</v>
      </c>
      <c r="E60" s="3">
        <f t="shared" si="0"/>
        <v>382.11692777990061</v>
      </c>
      <c r="F60">
        <f t="shared" si="8"/>
        <v>3639.6349530800817</v>
      </c>
      <c r="G60" s="3">
        <f t="shared" si="1"/>
        <v>95249.246722105745</v>
      </c>
      <c r="H60">
        <f t="shared" si="2"/>
        <v>0</v>
      </c>
      <c r="I60">
        <f t="shared" si="3"/>
        <v>76328.125</v>
      </c>
      <c r="J60">
        <f t="shared" si="4"/>
        <v>3639.6349530800817</v>
      </c>
      <c r="K60" s="7">
        <f t="shared" si="5"/>
        <v>0.24789187107774158</v>
      </c>
      <c r="L60">
        <f t="shared" si="6"/>
        <v>-10000</v>
      </c>
      <c r="O60" s="3">
        <f>SUM(H$4:H59)+G60</f>
        <v>884723.84575980413</v>
      </c>
      <c r="P60" s="7">
        <f>O60/SUM($C$4:C60)-1</f>
        <v>0.55214709782421778</v>
      </c>
    </row>
    <row r="61" spans="1:16" x14ac:dyDescent="0.2">
      <c r="A61" s="2">
        <f>净值数据!A61</f>
        <v>42674</v>
      </c>
      <c r="B61" s="8">
        <f>净值数据!L61</f>
        <v>24.92</v>
      </c>
      <c r="C61">
        <v>10000</v>
      </c>
      <c r="D61">
        <f t="shared" si="7"/>
        <v>86328.125</v>
      </c>
      <c r="E61" s="3">
        <f t="shared" si="0"/>
        <v>401.28410914927764</v>
      </c>
      <c r="F61">
        <f t="shared" si="8"/>
        <v>4040.9190622293595</v>
      </c>
      <c r="G61" s="3">
        <f t="shared" si="1"/>
        <v>100699.70303075564</v>
      </c>
      <c r="H61">
        <f t="shared" si="2"/>
        <v>0</v>
      </c>
      <c r="I61">
        <f t="shared" si="3"/>
        <v>86328.125</v>
      </c>
      <c r="J61">
        <f t="shared" si="4"/>
        <v>4040.9190622293595</v>
      </c>
      <c r="K61" s="7">
        <f t="shared" si="5"/>
        <v>0.16647619800332336</v>
      </c>
      <c r="L61">
        <f t="shared" si="6"/>
        <v>-10000</v>
      </c>
      <c r="O61" s="3">
        <f>SUM(H$4:H60)+G61</f>
        <v>890174.30206845398</v>
      </c>
      <c r="P61" s="7">
        <f>O61/SUM($C$4:C61)-1</f>
        <v>0.5347832794283689</v>
      </c>
    </row>
    <row r="62" spans="1:16" x14ac:dyDescent="0.2">
      <c r="A62" s="2">
        <f>净值数据!A62</f>
        <v>42704</v>
      </c>
      <c r="B62" s="8">
        <f>净值数据!L62</f>
        <v>26.98</v>
      </c>
      <c r="C62">
        <v>10000</v>
      </c>
      <c r="D62">
        <f t="shared" si="7"/>
        <v>96328.125</v>
      </c>
      <c r="E62" s="3">
        <f t="shared" si="0"/>
        <v>370.64492216456637</v>
      </c>
      <c r="F62">
        <f t="shared" si="8"/>
        <v>4411.5639843939261</v>
      </c>
      <c r="G62" s="3">
        <f t="shared" si="1"/>
        <v>119023.99629894813</v>
      </c>
      <c r="H62">
        <f t="shared" si="2"/>
        <v>0</v>
      </c>
      <c r="I62">
        <f t="shared" si="3"/>
        <v>96328.125</v>
      </c>
      <c r="J62">
        <f t="shared" si="4"/>
        <v>4411.5639843939261</v>
      </c>
      <c r="K62" s="7">
        <f t="shared" si="5"/>
        <v>0.23561001835079964</v>
      </c>
      <c r="L62">
        <f t="shared" si="6"/>
        <v>-10000</v>
      </c>
      <c r="O62" s="3">
        <f>SUM(H$4:H61)+G62</f>
        <v>908498.59533664654</v>
      </c>
      <c r="P62" s="7">
        <f>O62/SUM($C$4:C62)-1</f>
        <v>0.53982812768923139</v>
      </c>
    </row>
    <row r="63" spans="1:16" x14ac:dyDescent="0.2">
      <c r="A63" s="2">
        <f>净值数据!A63</f>
        <v>42734</v>
      </c>
      <c r="B63" s="8">
        <f>净值数据!L63</f>
        <v>20.55</v>
      </c>
      <c r="C63">
        <v>10000</v>
      </c>
      <c r="D63">
        <f t="shared" si="7"/>
        <v>106328.125</v>
      </c>
      <c r="E63" s="3">
        <f t="shared" si="0"/>
        <v>486.61800486618006</v>
      </c>
      <c r="F63">
        <f t="shared" si="8"/>
        <v>4898.1819892601061</v>
      </c>
      <c r="G63" s="3">
        <f t="shared" si="1"/>
        <v>100657.63987929518</v>
      </c>
      <c r="H63">
        <f t="shared" si="2"/>
        <v>0</v>
      </c>
      <c r="I63">
        <f t="shared" si="3"/>
        <v>106328.125</v>
      </c>
      <c r="J63">
        <f t="shared" si="4"/>
        <v>4898.1819892601061</v>
      </c>
      <c r="K63" s="7">
        <f t="shared" si="5"/>
        <v>-5.3330058446011575E-2</v>
      </c>
      <c r="L63">
        <f>H63-C63+G63</f>
        <v>90657.63987929518</v>
      </c>
      <c r="O63" s="3">
        <f>SUM(H$4:H62)+G63</f>
        <v>890132.23891699349</v>
      </c>
      <c r="P63" s="7">
        <f>O63/SUM($C$4:C63)-1</f>
        <v>0.48355373152832248</v>
      </c>
    </row>
    <row r="64" spans="1:16" x14ac:dyDescent="0.2">
      <c r="H64">
        <f>SUM(H4:H63)</f>
        <v>789474.59903769835</v>
      </c>
      <c r="I64" s="3">
        <f>G63+H64</f>
        <v>890132.23891699349</v>
      </c>
      <c r="M64" t="s">
        <v>65</v>
      </c>
      <c r="N64">
        <f>XIRR(L4:L63,A4:A63,0.1)</f>
        <v>0.36558976769447327</v>
      </c>
    </row>
  </sheetData>
  <phoneticPr fontId="2" type="noConversion"/>
  <conditionalFormatting sqref="K1:K64">
    <cfRule type="cellIs" dxfId="25" priority="3" operator="greaterThan">
      <formula>0.5</formula>
    </cfRule>
  </conditionalFormatting>
  <conditionalFormatting sqref="P3">
    <cfRule type="cellIs" dxfId="24" priority="2" operator="greaterThan">
      <formula>0.5</formula>
    </cfRule>
  </conditionalFormatting>
  <conditionalFormatting sqref="P4:P63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{C8589C0E-D0CC-45CD-9739-AC3660CE44A7}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8589C0E-D0CC-45CD-9739-AC3660CE44A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P4:P63</xm:sqref>
        </x14:conditionalFormatting>
      </x14:conditionalFormatting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4"/>
  <sheetViews>
    <sheetView workbookViewId="0">
      <selection activeCell="O1" sqref="O1:P1048576"/>
    </sheetView>
  </sheetViews>
  <sheetFormatPr defaultRowHeight="14.25" x14ac:dyDescent="0.2"/>
  <cols>
    <col min="1" max="2" width="11.625" style="3" customWidth="1"/>
    <col min="4" max="6" width="13" customWidth="1"/>
    <col min="7" max="7" width="12.75" customWidth="1"/>
    <col min="8" max="11" width="13" customWidth="1"/>
    <col min="15" max="15" width="17.75" customWidth="1"/>
    <col min="16" max="16" width="13" customWidth="1"/>
  </cols>
  <sheetData>
    <row r="1" spans="1:16" x14ac:dyDescent="0.2">
      <c r="M1" t="s">
        <v>66</v>
      </c>
      <c r="N1">
        <v>0.5</v>
      </c>
    </row>
    <row r="2" spans="1:16" x14ac:dyDescent="0.2">
      <c r="M2" t="s">
        <v>67</v>
      </c>
      <c r="N2">
        <v>0.4</v>
      </c>
    </row>
    <row r="3" spans="1:16" x14ac:dyDescent="0.2">
      <c r="A3" s="3" t="str">
        <f>净值数据!A3</f>
        <v>日期</v>
      </c>
      <c r="B3" s="3" t="s">
        <v>7</v>
      </c>
      <c r="C3" s="5" t="s">
        <v>5</v>
      </c>
      <c r="D3" s="5" t="s">
        <v>0</v>
      </c>
      <c r="E3" s="5" t="s">
        <v>1</v>
      </c>
      <c r="F3" s="5" t="s">
        <v>2</v>
      </c>
      <c r="G3" s="5" t="s">
        <v>3</v>
      </c>
      <c r="H3" t="s">
        <v>61</v>
      </c>
      <c r="I3" s="5" t="s">
        <v>62</v>
      </c>
      <c r="J3" s="5" t="s">
        <v>63</v>
      </c>
      <c r="K3" s="6" t="s">
        <v>4</v>
      </c>
      <c r="L3" s="5" t="s">
        <v>64</v>
      </c>
      <c r="O3" s="5" t="s">
        <v>68</v>
      </c>
      <c r="P3" s="6" t="s">
        <v>4</v>
      </c>
    </row>
    <row r="4" spans="1:16" x14ac:dyDescent="0.2">
      <c r="A4" s="2">
        <f>净值数据!A4</f>
        <v>40939</v>
      </c>
      <c r="B4" s="8">
        <f>净值数据!M4</f>
        <v>37.527130284087001</v>
      </c>
      <c r="C4">
        <v>10000</v>
      </c>
      <c r="D4">
        <f>C4</f>
        <v>10000</v>
      </c>
      <c r="E4" s="3">
        <f>C4/B4</f>
        <v>266.47387967846822</v>
      </c>
      <c r="F4">
        <f>E4</f>
        <v>266.47387967846822</v>
      </c>
      <c r="G4" s="3">
        <f>F4*B4</f>
        <v>10000</v>
      </c>
      <c r="H4">
        <f>IF(K4&gt;$N$2,G4*$N$1,0)</f>
        <v>0</v>
      </c>
      <c r="I4">
        <f>IF(K4&gt;$N$2,D4*(1-$N$1),D4)</f>
        <v>10000</v>
      </c>
      <c r="J4">
        <f>IF(K4&gt;$N$2,F4*(1-$N$1),F4)</f>
        <v>266.47387967846822</v>
      </c>
      <c r="K4" s="7">
        <f>G4/D4-1</f>
        <v>0</v>
      </c>
      <c r="L4">
        <f>H4-C4</f>
        <v>-10000</v>
      </c>
      <c r="O4" s="3">
        <f>G4</f>
        <v>10000</v>
      </c>
      <c r="P4" s="7">
        <f>O4/SUM($C$4:C4)-1</f>
        <v>0</v>
      </c>
    </row>
    <row r="5" spans="1:16" x14ac:dyDescent="0.2">
      <c r="A5" s="2">
        <f>净值数据!A5</f>
        <v>40968</v>
      </c>
      <c r="B5" s="8">
        <f>净值数据!M5</f>
        <v>40.817027292646998</v>
      </c>
      <c r="C5">
        <v>10000</v>
      </c>
      <c r="D5">
        <f>C5+I4</f>
        <v>20000</v>
      </c>
      <c r="E5" s="3">
        <f t="shared" ref="E5:E63" si="0">C5/B5</f>
        <v>244.99579374810216</v>
      </c>
      <c r="F5">
        <f>E5+J4</f>
        <v>511.46967342657035</v>
      </c>
      <c r="G5" s="3">
        <f t="shared" ref="G5:G63" si="1">F5*B5</f>
        <v>20876.671619613568</v>
      </c>
      <c r="H5">
        <f t="shared" ref="H5:H63" si="2">IF(K5&gt;$N$2,G5*$N$1,0)</f>
        <v>0</v>
      </c>
      <c r="I5">
        <f t="shared" ref="I5:I63" si="3">IF(K5&gt;$N$2,D5*(1-$N$1),D5)</f>
        <v>20000</v>
      </c>
      <c r="J5">
        <f t="shared" ref="J5:J63" si="4">IF(K5&gt;$N$2,F5*(1-$N$1),F5)</f>
        <v>511.46967342657035</v>
      </c>
      <c r="K5" s="7">
        <f t="shared" ref="K5:K63" si="5">G5/D5-1</f>
        <v>4.3833580980678466E-2</v>
      </c>
      <c r="L5">
        <f t="shared" ref="L5:L62" si="6">H5-C5</f>
        <v>-10000</v>
      </c>
      <c r="O5" s="3">
        <f>SUM(H$4:H4)+G5</f>
        <v>20876.671619613568</v>
      </c>
      <c r="P5" s="7">
        <f>O5/SUM($C$4:C5)-1</f>
        <v>4.3833580980678466E-2</v>
      </c>
    </row>
    <row r="6" spans="1:16" x14ac:dyDescent="0.2">
      <c r="A6" s="2">
        <f>净值数据!A6</f>
        <v>40998</v>
      </c>
      <c r="B6" s="8">
        <f>净值数据!M6</f>
        <v>37.471369317840001</v>
      </c>
      <c r="C6">
        <v>10000</v>
      </c>
      <c r="D6">
        <f t="shared" ref="D6:D63" si="7">C6+I5</f>
        <v>30000</v>
      </c>
      <c r="E6" s="3">
        <f t="shared" si="0"/>
        <v>266.87041818989604</v>
      </c>
      <c r="F6">
        <f t="shared" ref="F6:F63" si="8">E6+J5</f>
        <v>778.34009161646645</v>
      </c>
      <c r="G6" s="3">
        <f t="shared" si="1"/>
        <v>29165.469027842035</v>
      </c>
      <c r="H6">
        <f t="shared" si="2"/>
        <v>0</v>
      </c>
      <c r="I6">
        <f t="shared" si="3"/>
        <v>30000</v>
      </c>
      <c r="J6">
        <f t="shared" si="4"/>
        <v>778.34009161646645</v>
      </c>
      <c r="K6" s="7">
        <f t="shared" si="5"/>
        <v>-2.7817699071932211E-2</v>
      </c>
      <c r="L6">
        <f t="shared" si="6"/>
        <v>-10000</v>
      </c>
      <c r="O6" s="3">
        <f>SUM(H$4:H5)+G6</f>
        <v>29165.469027842035</v>
      </c>
      <c r="P6" s="7">
        <f>O6/SUM($C$4:C6)-1</f>
        <v>-2.7817699071932211E-2</v>
      </c>
    </row>
    <row r="7" spans="1:16" x14ac:dyDescent="0.2">
      <c r="A7" s="2">
        <f>净值数据!A7</f>
        <v>41026</v>
      </c>
      <c r="B7" s="8">
        <f>净值数据!M7</f>
        <v>36.068051667295997</v>
      </c>
      <c r="C7">
        <v>10000</v>
      </c>
      <c r="D7">
        <f t="shared" si="7"/>
        <v>40000</v>
      </c>
      <c r="E7" s="3">
        <f t="shared" si="0"/>
        <v>277.25367846989377</v>
      </c>
      <c r="F7">
        <f t="shared" si="8"/>
        <v>1055.5937700863601</v>
      </c>
      <c r="G7" s="3">
        <f t="shared" si="1"/>
        <v>38073.210639150609</v>
      </c>
      <c r="H7">
        <f t="shared" si="2"/>
        <v>0</v>
      </c>
      <c r="I7">
        <f t="shared" si="3"/>
        <v>40000</v>
      </c>
      <c r="J7">
        <f t="shared" si="4"/>
        <v>1055.5937700863601</v>
      </c>
      <c r="K7" s="7">
        <f t="shared" si="5"/>
        <v>-4.8169734021234811E-2</v>
      </c>
      <c r="L7">
        <f t="shared" si="6"/>
        <v>-10000</v>
      </c>
      <c r="O7" s="3">
        <f>SUM(H$4:H6)+G7</f>
        <v>38073.210639150609</v>
      </c>
      <c r="P7" s="7">
        <f>O7/SUM($C$4:C7)-1</f>
        <v>-4.8169734021234811E-2</v>
      </c>
    </row>
    <row r="8" spans="1:16" x14ac:dyDescent="0.2">
      <c r="A8" s="2">
        <f>净值数据!A8</f>
        <v>41060</v>
      </c>
      <c r="B8" s="8">
        <f>净值数据!M8</f>
        <v>36.449084936649001</v>
      </c>
      <c r="C8">
        <v>10000</v>
      </c>
      <c r="D8">
        <f t="shared" si="7"/>
        <v>50000</v>
      </c>
      <c r="E8" s="3">
        <f t="shared" si="0"/>
        <v>274.35531008201394</v>
      </c>
      <c r="F8">
        <f t="shared" si="8"/>
        <v>1329.9490801683742</v>
      </c>
      <c r="G8" s="3">
        <f t="shared" si="1"/>
        <v>48475.426984475278</v>
      </c>
      <c r="H8">
        <f t="shared" si="2"/>
        <v>0</v>
      </c>
      <c r="I8">
        <f t="shared" si="3"/>
        <v>50000</v>
      </c>
      <c r="J8">
        <f t="shared" si="4"/>
        <v>1329.9490801683742</v>
      </c>
      <c r="K8" s="7">
        <f t="shared" si="5"/>
        <v>-3.0491460310494434E-2</v>
      </c>
      <c r="L8">
        <f t="shared" si="6"/>
        <v>-10000</v>
      </c>
      <c r="O8" s="3">
        <f>SUM(H$4:H7)+G8</f>
        <v>48475.426984475278</v>
      </c>
      <c r="P8" s="7">
        <f>O8/SUM($C$4:C8)-1</f>
        <v>-3.0491460310494434E-2</v>
      </c>
    </row>
    <row r="9" spans="1:16" x14ac:dyDescent="0.2">
      <c r="A9" s="2">
        <f>净值数据!A9</f>
        <v>41089</v>
      </c>
      <c r="B9" s="8">
        <f>净值数据!M9</f>
        <v>37.183270992232003</v>
      </c>
      <c r="C9">
        <v>10000</v>
      </c>
      <c r="D9">
        <f t="shared" si="7"/>
        <v>60000</v>
      </c>
      <c r="E9" s="3">
        <f t="shared" si="0"/>
        <v>268.93814699866266</v>
      </c>
      <c r="F9">
        <f t="shared" si="8"/>
        <v>1598.8872271670368</v>
      </c>
      <c r="G9" s="3">
        <f t="shared" si="1"/>
        <v>59451.857053770342</v>
      </c>
      <c r="H9">
        <f t="shared" si="2"/>
        <v>0</v>
      </c>
      <c r="I9">
        <f t="shared" si="3"/>
        <v>60000</v>
      </c>
      <c r="J9">
        <f t="shared" si="4"/>
        <v>1598.8872271670368</v>
      </c>
      <c r="K9" s="7">
        <f t="shared" si="5"/>
        <v>-9.1357157704943237E-3</v>
      </c>
      <c r="L9">
        <f t="shared" si="6"/>
        <v>-10000</v>
      </c>
      <c r="O9" s="3">
        <f>SUM(H$4:H8)+G9</f>
        <v>59451.857053770342</v>
      </c>
      <c r="P9" s="7">
        <f>O9/SUM($C$4:C9)-1</f>
        <v>-9.1357157704943237E-3</v>
      </c>
    </row>
    <row r="10" spans="1:16" x14ac:dyDescent="0.2">
      <c r="A10" s="2">
        <f>净值数据!A10</f>
        <v>41121</v>
      </c>
      <c r="B10" s="8">
        <f>净值数据!M10</f>
        <v>34.060656882411998</v>
      </c>
      <c r="C10">
        <v>10000</v>
      </c>
      <c r="D10">
        <f t="shared" si="7"/>
        <v>70000</v>
      </c>
      <c r="E10" s="3">
        <f t="shared" si="0"/>
        <v>293.59386797862169</v>
      </c>
      <c r="F10">
        <f t="shared" si="8"/>
        <v>1892.4810951456584</v>
      </c>
      <c r="G10" s="3">
        <f t="shared" si="1"/>
        <v>64459.149238207567</v>
      </c>
      <c r="H10">
        <f t="shared" si="2"/>
        <v>0</v>
      </c>
      <c r="I10">
        <f t="shared" si="3"/>
        <v>70000</v>
      </c>
      <c r="J10">
        <f t="shared" si="4"/>
        <v>1892.4810951456584</v>
      </c>
      <c r="K10" s="7">
        <f t="shared" si="5"/>
        <v>-7.9155010882749011E-2</v>
      </c>
      <c r="L10">
        <f t="shared" si="6"/>
        <v>-10000</v>
      </c>
      <c r="O10" s="3">
        <f>SUM(H$4:H9)+G10</f>
        <v>64459.149238207567</v>
      </c>
      <c r="P10" s="7">
        <f>O10/SUM($C$4:C10)-1</f>
        <v>-7.9155010882749011E-2</v>
      </c>
    </row>
    <row r="11" spans="1:16" x14ac:dyDescent="0.2">
      <c r="A11" s="2">
        <f>净值数据!A11</f>
        <v>41152</v>
      </c>
      <c r="B11" s="8">
        <f>净值数据!M11</f>
        <v>32.417641634771996</v>
      </c>
      <c r="C11">
        <v>10000</v>
      </c>
      <c r="D11">
        <f t="shared" si="7"/>
        <v>80000</v>
      </c>
      <c r="E11" s="3">
        <f t="shared" si="0"/>
        <v>308.47401278178552</v>
      </c>
      <c r="F11">
        <f t="shared" si="8"/>
        <v>2200.9551079274438</v>
      </c>
      <c r="G11" s="3">
        <f t="shared" si="1"/>
        <v>71349.773943012799</v>
      </c>
      <c r="H11">
        <f t="shared" si="2"/>
        <v>0</v>
      </c>
      <c r="I11">
        <f t="shared" si="3"/>
        <v>80000</v>
      </c>
      <c r="J11">
        <f t="shared" si="4"/>
        <v>2200.9551079274438</v>
      </c>
      <c r="K11" s="7">
        <f t="shared" si="5"/>
        <v>-0.10812782571234003</v>
      </c>
      <c r="L11">
        <f t="shared" si="6"/>
        <v>-10000</v>
      </c>
      <c r="O11" s="3">
        <f>SUM(H$4:H10)+G11</f>
        <v>71349.773943012799</v>
      </c>
      <c r="P11" s="7">
        <f>O11/SUM($C$4:C11)-1</f>
        <v>-0.10812782571234003</v>
      </c>
    </row>
    <row r="12" spans="1:16" x14ac:dyDescent="0.2">
      <c r="A12" s="2">
        <f>净值数据!A12</f>
        <v>41180</v>
      </c>
      <c r="B12" s="8">
        <f>净值数据!M12</f>
        <v>36.267295119860997</v>
      </c>
      <c r="C12">
        <v>10000</v>
      </c>
      <c r="D12">
        <f t="shared" si="7"/>
        <v>90000</v>
      </c>
      <c r="E12" s="3">
        <f t="shared" si="0"/>
        <v>275.73051607379779</v>
      </c>
      <c r="F12">
        <f t="shared" si="8"/>
        <v>2476.6856240012416</v>
      </c>
      <c r="G12" s="3">
        <f t="shared" si="1"/>
        <v>89822.688444770116</v>
      </c>
      <c r="H12">
        <f t="shared" si="2"/>
        <v>0</v>
      </c>
      <c r="I12">
        <f t="shared" si="3"/>
        <v>90000</v>
      </c>
      <c r="J12">
        <f t="shared" si="4"/>
        <v>2476.6856240012416</v>
      </c>
      <c r="K12" s="7">
        <f t="shared" si="5"/>
        <v>-1.9701283914431711E-3</v>
      </c>
      <c r="L12">
        <f t="shared" si="6"/>
        <v>-10000</v>
      </c>
      <c r="O12" s="3">
        <f>SUM(H$4:H11)+G12</f>
        <v>89822.688444770116</v>
      </c>
      <c r="P12" s="7">
        <f>O12/SUM($C$4:C12)-1</f>
        <v>-1.9701283914431711E-3</v>
      </c>
    </row>
    <row r="13" spans="1:16" x14ac:dyDescent="0.2">
      <c r="A13" s="2">
        <f>净值数据!A13</f>
        <v>41213</v>
      </c>
      <c r="B13" s="8">
        <f>净值数据!M13</f>
        <v>38.833730776586002</v>
      </c>
      <c r="C13">
        <v>10000</v>
      </c>
      <c r="D13">
        <f t="shared" si="7"/>
        <v>100000</v>
      </c>
      <c r="E13" s="3">
        <f t="shared" si="0"/>
        <v>257.508094123918</v>
      </c>
      <c r="F13">
        <f t="shared" si="8"/>
        <v>2734.1937181251596</v>
      </c>
      <c r="G13" s="3">
        <f t="shared" si="1"/>
        <v>106178.94274070513</v>
      </c>
      <c r="H13">
        <f t="shared" si="2"/>
        <v>0</v>
      </c>
      <c r="I13">
        <f t="shared" si="3"/>
        <v>100000</v>
      </c>
      <c r="J13">
        <f t="shared" si="4"/>
        <v>2734.1937181251596</v>
      </c>
      <c r="K13" s="7">
        <f t="shared" si="5"/>
        <v>6.1789427407051178E-2</v>
      </c>
      <c r="L13">
        <f t="shared" si="6"/>
        <v>-10000</v>
      </c>
      <c r="O13" s="3">
        <f>SUM(H$4:H12)+G13</f>
        <v>106178.94274070513</v>
      </c>
      <c r="P13" s="7">
        <f>O13/SUM($C$4:C13)-1</f>
        <v>6.1789427407051178E-2</v>
      </c>
    </row>
    <row r="14" spans="1:16" x14ac:dyDescent="0.2">
      <c r="A14" s="2">
        <f>净值数据!A14</f>
        <v>41243</v>
      </c>
      <c r="B14" s="8">
        <f>净值数据!M14</f>
        <v>35.124575593872997</v>
      </c>
      <c r="C14">
        <v>10000</v>
      </c>
      <c r="D14">
        <f t="shared" si="7"/>
        <v>110000</v>
      </c>
      <c r="E14" s="3">
        <f t="shared" si="0"/>
        <v>284.70094886340388</v>
      </c>
      <c r="F14">
        <f t="shared" si="8"/>
        <v>3018.8946669885636</v>
      </c>
      <c r="G14" s="3">
        <f t="shared" si="1"/>
        <v>106037.39394057984</v>
      </c>
      <c r="H14">
        <f t="shared" si="2"/>
        <v>0</v>
      </c>
      <c r="I14">
        <f t="shared" si="3"/>
        <v>110000</v>
      </c>
      <c r="J14">
        <f t="shared" si="4"/>
        <v>3018.8946669885636</v>
      </c>
      <c r="K14" s="7">
        <f t="shared" si="5"/>
        <v>-3.6023691449274087E-2</v>
      </c>
      <c r="L14">
        <f t="shared" si="6"/>
        <v>-10000</v>
      </c>
      <c r="O14" s="3">
        <f>SUM(H$4:H13)+G14</f>
        <v>106037.39394057984</v>
      </c>
      <c r="P14" s="7">
        <f>O14/SUM($C$4:C14)-1</f>
        <v>-3.6023691449274087E-2</v>
      </c>
    </row>
    <row r="15" spans="1:16" x14ac:dyDescent="0.2">
      <c r="A15" s="2">
        <f>净值数据!A15</f>
        <v>41274</v>
      </c>
      <c r="B15" s="8">
        <f>净值数据!M15</f>
        <v>37.850242659957999</v>
      </c>
      <c r="C15">
        <v>10000</v>
      </c>
      <c r="D15">
        <f t="shared" si="7"/>
        <v>120000</v>
      </c>
      <c r="E15" s="3">
        <f t="shared" si="0"/>
        <v>264.19909879677101</v>
      </c>
      <c r="F15">
        <f t="shared" si="8"/>
        <v>3283.0937657853347</v>
      </c>
      <c r="G15" s="3">
        <f t="shared" si="1"/>
        <v>124265.89571037023</v>
      </c>
      <c r="H15">
        <f t="shared" si="2"/>
        <v>0</v>
      </c>
      <c r="I15">
        <f t="shared" si="3"/>
        <v>120000</v>
      </c>
      <c r="J15">
        <f t="shared" si="4"/>
        <v>3283.0937657853347</v>
      </c>
      <c r="K15" s="7">
        <f t="shared" si="5"/>
        <v>3.5549130919751981E-2</v>
      </c>
      <c r="L15">
        <f t="shared" si="6"/>
        <v>-10000</v>
      </c>
      <c r="O15" s="3">
        <f>SUM(H$4:H14)+G15</f>
        <v>124265.89571037023</v>
      </c>
      <c r="P15" s="7">
        <f>O15/SUM($C$4:C15)-1</f>
        <v>3.5549130919751981E-2</v>
      </c>
    </row>
    <row r="16" spans="1:16" x14ac:dyDescent="0.2">
      <c r="A16" s="2">
        <f>净值数据!A16</f>
        <v>41305</v>
      </c>
      <c r="B16" s="8">
        <f>净值数据!M16</f>
        <v>43.788637573696001</v>
      </c>
      <c r="C16">
        <v>10000</v>
      </c>
      <c r="D16">
        <f t="shared" si="7"/>
        <v>130000</v>
      </c>
      <c r="E16" s="3">
        <f t="shared" si="0"/>
        <v>228.36974507759149</v>
      </c>
      <c r="F16">
        <f t="shared" si="8"/>
        <v>3511.4635108629263</v>
      </c>
      <c r="G16" s="3">
        <f t="shared" si="1"/>
        <v>153762.20303043482</v>
      </c>
      <c r="H16">
        <f t="shared" si="2"/>
        <v>0</v>
      </c>
      <c r="I16">
        <f t="shared" si="3"/>
        <v>130000</v>
      </c>
      <c r="J16">
        <f t="shared" si="4"/>
        <v>3511.4635108629263</v>
      </c>
      <c r="K16" s="7">
        <f t="shared" si="5"/>
        <v>0.18278617715719081</v>
      </c>
      <c r="L16">
        <f t="shared" si="6"/>
        <v>-10000</v>
      </c>
      <c r="O16" s="3">
        <f>SUM(H$4:H15)+G16</f>
        <v>153762.20303043482</v>
      </c>
      <c r="P16" s="7">
        <f>O16/SUM($C$4:C16)-1</f>
        <v>0.18278617715719081</v>
      </c>
    </row>
    <row r="17" spans="1:16" x14ac:dyDescent="0.2">
      <c r="A17" s="2">
        <f>净值数据!A17</f>
        <v>41333</v>
      </c>
      <c r="B17" s="8">
        <f>净值数据!M17</f>
        <v>44.584794620490001</v>
      </c>
      <c r="C17">
        <v>10000</v>
      </c>
      <c r="D17">
        <f t="shared" si="7"/>
        <v>140000</v>
      </c>
      <c r="E17" s="3">
        <f t="shared" si="0"/>
        <v>224.29171391549403</v>
      </c>
      <c r="F17">
        <f t="shared" si="8"/>
        <v>3735.7552247784206</v>
      </c>
      <c r="G17" s="3">
        <f t="shared" si="1"/>
        <v>166557.87944916834</v>
      </c>
      <c r="H17">
        <f t="shared" si="2"/>
        <v>0</v>
      </c>
      <c r="I17">
        <f t="shared" si="3"/>
        <v>140000</v>
      </c>
      <c r="J17">
        <f t="shared" si="4"/>
        <v>3735.7552247784206</v>
      </c>
      <c r="K17" s="7">
        <f t="shared" si="5"/>
        <v>0.18969913892263102</v>
      </c>
      <c r="L17">
        <f t="shared" si="6"/>
        <v>-10000</v>
      </c>
      <c r="O17" s="3">
        <f>SUM(H$4:H16)+G17</f>
        <v>166557.87944916834</v>
      </c>
      <c r="P17" s="7">
        <f>O17/SUM($C$4:C17)-1</f>
        <v>0.18969913892263102</v>
      </c>
    </row>
    <row r="18" spans="1:16" x14ac:dyDescent="0.2">
      <c r="A18" s="2">
        <f>净值数据!A18</f>
        <v>41362</v>
      </c>
      <c r="B18" s="8">
        <f>净值数据!M18</f>
        <v>48.799743691754998</v>
      </c>
      <c r="C18">
        <v>10000</v>
      </c>
      <c r="D18">
        <f t="shared" si="7"/>
        <v>150000</v>
      </c>
      <c r="E18" s="3">
        <f t="shared" si="0"/>
        <v>204.91910906674616</v>
      </c>
      <c r="F18">
        <f t="shared" si="8"/>
        <v>3940.674333845167</v>
      </c>
      <c r="G18" s="3">
        <f t="shared" si="1"/>
        <v>192303.89746432152</v>
      </c>
      <c r="H18">
        <f t="shared" si="2"/>
        <v>0</v>
      </c>
      <c r="I18">
        <f t="shared" si="3"/>
        <v>150000</v>
      </c>
      <c r="J18">
        <f t="shared" si="4"/>
        <v>3940.674333845167</v>
      </c>
      <c r="K18" s="7">
        <f t="shared" si="5"/>
        <v>0.28202598309547677</v>
      </c>
      <c r="L18">
        <f t="shared" si="6"/>
        <v>-10000</v>
      </c>
      <c r="O18" s="3">
        <f>SUM(H$4:H17)+G18</f>
        <v>192303.89746432152</v>
      </c>
      <c r="P18" s="7">
        <f>O18/SUM($C$4:C18)-1</f>
        <v>0.28202598309547677</v>
      </c>
    </row>
    <row r="19" spans="1:16" x14ac:dyDescent="0.2">
      <c r="A19" s="2">
        <f>净值数据!A19</f>
        <v>41390</v>
      </c>
      <c r="B19" s="8">
        <f>净值数据!M19</f>
        <v>39.217759469745999</v>
      </c>
      <c r="C19">
        <v>10000</v>
      </c>
      <c r="D19">
        <f t="shared" si="7"/>
        <v>160000</v>
      </c>
      <c r="E19" s="3">
        <f t="shared" si="0"/>
        <v>254.98651976062942</v>
      </c>
      <c r="F19">
        <f t="shared" si="8"/>
        <v>4195.6608536057965</v>
      </c>
      <c r="G19" s="3">
        <f t="shared" si="1"/>
        <v>164544.41817334131</v>
      </c>
      <c r="H19">
        <f t="shared" si="2"/>
        <v>0</v>
      </c>
      <c r="I19">
        <f t="shared" si="3"/>
        <v>160000</v>
      </c>
      <c r="J19">
        <f t="shared" si="4"/>
        <v>4195.6608536057965</v>
      </c>
      <c r="K19" s="7">
        <f t="shared" si="5"/>
        <v>2.8402613583383252E-2</v>
      </c>
      <c r="L19">
        <f t="shared" si="6"/>
        <v>-10000</v>
      </c>
      <c r="O19" s="3">
        <f>SUM(H$4:H18)+G19</f>
        <v>164544.41817334131</v>
      </c>
      <c r="P19" s="7">
        <f>O19/SUM($C$4:C19)-1</f>
        <v>2.8402613583383252E-2</v>
      </c>
    </row>
    <row r="20" spans="1:16" x14ac:dyDescent="0.2">
      <c r="A20" s="2">
        <f>净值数据!A20</f>
        <v>41425</v>
      </c>
      <c r="B20" s="8">
        <f>净值数据!M20</f>
        <v>41.287767791412001</v>
      </c>
      <c r="C20">
        <v>10000</v>
      </c>
      <c r="D20">
        <f t="shared" si="7"/>
        <v>170000</v>
      </c>
      <c r="E20" s="3">
        <f t="shared" si="0"/>
        <v>242.20248598859914</v>
      </c>
      <c r="F20">
        <f t="shared" si="8"/>
        <v>4437.8633395943953</v>
      </c>
      <c r="G20" s="3">
        <f t="shared" si="1"/>
        <v>183229.47105519357</v>
      </c>
      <c r="H20">
        <f t="shared" si="2"/>
        <v>0</v>
      </c>
      <c r="I20">
        <f t="shared" si="3"/>
        <v>170000</v>
      </c>
      <c r="J20">
        <f t="shared" si="4"/>
        <v>4437.8633395943953</v>
      </c>
      <c r="K20" s="7">
        <f t="shared" si="5"/>
        <v>7.7820417971726785E-2</v>
      </c>
      <c r="L20">
        <f t="shared" si="6"/>
        <v>-10000</v>
      </c>
      <c r="O20" s="3">
        <f>SUM(H$4:H19)+G20</f>
        <v>183229.47105519357</v>
      </c>
      <c r="P20" s="7">
        <f>O20/SUM($C$4:C20)-1</f>
        <v>7.7820417971726785E-2</v>
      </c>
    </row>
    <row r="21" spans="1:16" x14ac:dyDescent="0.2">
      <c r="A21" s="2">
        <f>净值数据!A21</f>
        <v>41453</v>
      </c>
      <c r="B21" s="8">
        <f>净值数据!M21</f>
        <v>36.229828905894003</v>
      </c>
      <c r="C21">
        <v>10000</v>
      </c>
      <c r="D21">
        <f t="shared" si="7"/>
        <v>180000</v>
      </c>
      <c r="E21" s="3">
        <f t="shared" si="0"/>
        <v>276.01565621451675</v>
      </c>
      <c r="F21">
        <f t="shared" si="8"/>
        <v>4713.8789958089119</v>
      </c>
      <c r="G21" s="3">
        <f t="shared" si="1"/>
        <v>170783.02950124431</v>
      </c>
      <c r="H21">
        <f t="shared" si="2"/>
        <v>0</v>
      </c>
      <c r="I21">
        <f t="shared" si="3"/>
        <v>180000</v>
      </c>
      <c r="J21">
        <f t="shared" si="4"/>
        <v>4713.8789958089119</v>
      </c>
      <c r="K21" s="7">
        <f t="shared" si="5"/>
        <v>-5.1205391659753796E-2</v>
      </c>
      <c r="L21">
        <f t="shared" si="6"/>
        <v>-10000</v>
      </c>
      <c r="O21" s="3">
        <f>SUM(H$4:H20)+G21</f>
        <v>170783.02950124431</v>
      </c>
      <c r="P21" s="7">
        <f>O21/SUM($C$4:C21)-1</f>
        <v>-5.1205391659753796E-2</v>
      </c>
    </row>
    <row r="22" spans="1:16" x14ac:dyDescent="0.2">
      <c r="A22" s="2">
        <f>净值数据!A22</f>
        <v>41486</v>
      </c>
      <c r="B22" s="8">
        <f>净值数据!M22</f>
        <v>39.676720590838997</v>
      </c>
      <c r="C22">
        <v>10000</v>
      </c>
      <c r="D22">
        <f t="shared" si="7"/>
        <v>190000</v>
      </c>
      <c r="E22" s="3">
        <f t="shared" si="0"/>
        <v>252.03695897964187</v>
      </c>
      <c r="F22">
        <f t="shared" si="8"/>
        <v>4965.9159547885538</v>
      </c>
      <c r="G22" s="3">
        <f t="shared" si="1"/>
        <v>197031.2598157349</v>
      </c>
      <c r="H22">
        <f t="shared" si="2"/>
        <v>0</v>
      </c>
      <c r="I22">
        <f t="shared" si="3"/>
        <v>190000</v>
      </c>
      <c r="J22">
        <f t="shared" si="4"/>
        <v>4965.9159547885538</v>
      </c>
      <c r="K22" s="7">
        <f t="shared" si="5"/>
        <v>3.7006630609131008E-2</v>
      </c>
      <c r="L22">
        <f t="shared" si="6"/>
        <v>-10000</v>
      </c>
      <c r="O22" s="3">
        <f>SUM(H$4:H21)+G22</f>
        <v>197031.2598157349</v>
      </c>
      <c r="P22" s="7">
        <f>O22/SUM($C$4:C22)-1</f>
        <v>3.7006630609131008E-2</v>
      </c>
    </row>
    <row r="23" spans="1:16" x14ac:dyDescent="0.2">
      <c r="A23" s="2">
        <f>净值数据!A23</f>
        <v>41516</v>
      </c>
      <c r="B23" s="8">
        <f>净值数据!M23</f>
        <v>38.242873620209998</v>
      </c>
      <c r="C23">
        <v>10000</v>
      </c>
      <c r="D23">
        <f t="shared" si="7"/>
        <v>200000</v>
      </c>
      <c r="E23" s="3">
        <f t="shared" si="0"/>
        <v>261.48662622244359</v>
      </c>
      <c r="F23">
        <f t="shared" si="8"/>
        <v>5227.402581010997</v>
      </c>
      <c r="G23" s="3">
        <f t="shared" si="1"/>
        <v>199910.8962675631</v>
      </c>
      <c r="H23">
        <f t="shared" si="2"/>
        <v>0</v>
      </c>
      <c r="I23">
        <f t="shared" si="3"/>
        <v>200000</v>
      </c>
      <c r="J23">
        <f t="shared" si="4"/>
        <v>5227.402581010997</v>
      </c>
      <c r="K23" s="7">
        <f t="shared" si="5"/>
        <v>-4.4551866218445202E-4</v>
      </c>
      <c r="L23">
        <f t="shared" si="6"/>
        <v>-10000</v>
      </c>
      <c r="O23" s="3">
        <f>SUM(H$4:H22)+G23</f>
        <v>199910.8962675631</v>
      </c>
      <c r="P23" s="7">
        <f>O23/SUM($C$4:C23)-1</f>
        <v>-4.4551866218445202E-4</v>
      </c>
    </row>
    <row r="24" spans="1:16" x14ac:dyDescent="0.2">
      <c r="A24" s="2">
        <f>净值数据!A24</f>
        <v>41547</v>
      </c>
      <c r="B24" s="8">
        <f>净值数据!M24</f>
        <v>38.461785042128</v>
      </c>
      <c r="C24">
        <v>10000</v>
      </c>
      <c r="D24">
        <f t="shared" si="7"/>
        <v>210000</v>
      </c>
      <c r="E24" s="3">
        <f t="shared" si="0"/>
        <v>259.99833312590118</v>
      </c>
      <c r="F24">
        <f t="shared" si="8"/>
        <v>5487.4009141368979</v>
      </c>
      <c r="G24" s="3">
        <f t="shared" si="1"/>
        <v>211055.23439951005</v>
      </c>
      <c r="H24">
        <f t="shared" si="2"/>
        <v>0</v>
      </c>
      <c r="I24">
        <f t="shared" si="3"/>
        <v>210000</v>
      </c>
      <c r="J24">
        <f t="shared" si="4"/>
        <v>5487.4009141368979</v>
      </c>
      <c r="K24" s="7">
        <f t="shared" si="5"/>
        <v>5.0249257119525659E-3</v>
      </c>
      <c r="L24">
        <f t="shared" si="6"/>
        <v>-10000</v>
      </c>
      <c r="O24" s="3">
        <f>SUM(H$4:H23)+G24</f>
        <v>211055.23439951005</v>
      </c>
      <c r="P24" s="7">
        <f>O24/SUM($C$4:C24)-1</f>
        <v>5.0249257119525659E-3</v>
      </c>
    </row>
    <row r="25" spans="1:16" x14ac:dyDescent="0.2">
      <c r="A25" s="2">
        <f>净值数据!A25</f>
        <v>41578</v>
      </c>
      <c r="B25" s="8">
        <f>净值数据!M25</f>
        <v>40.784149692036003</v>
      </c>
      <c r="C25">
        <v>10000</v>
      </c>
      <c r="D25">
        <f t="shared" si="7"/>
        <v>220000</v>
      </c>
      <c r="E25" s="3">
        <f t="shared" si="0"/>
        <v>245.19329385338929</v>
      </c>
      <c r="F25">
        <f t="shared" si="8"/>
        <v>5732.594207990287</v>
      </c>
      <c r="G25" s="3">
        <f t="shared" si="1"/>
        <v>233798.98030237443</v>
      </c>
      <c r="H25">
        <f t="shared" si="2"/>
        <v>0</v>
      </c>
      <c r="I25">
        <f t="shared" si="3"/>
        <v>220000</v>
      </c>
      <c r="J25">
        <f t="shared" si="4"/>
        <v>5732.594207990287</v>
      </c>
      <c r="K25" s="7">
        <f t="shared" si="5"/>
        <v>6.2722637738065634E-2</v>
      </c>
      <c r="L25">
        <f t="shared" si="6"/>
        <v>-10000</v>
      </c>
      <c r="O25" s="3">
        <f>SUM(H$4:H24)+G25</f>
        <v>233798.98030237443</v>
      </c>
      <c r="P25" s="7">
        <f>O25/SUM($C$4:C25)-1</f>
        <v>6.2722637738065634E-2</v>
      </c>
    </row>
    <row r="26" spans="1:16" x14ac:dyDescent="0.2">
      <c r="A26" s="2">
        <f>净值数据!A26</f>
        <v>41607</v>
      </c>
      <c r="B26" s="8">
        <f>净值数据!M26</f>
        <v>39.109001419971001</v>
      </c>
      <c r="C26">
        <v>10000</v>
      </c>
      <c r="D26">
        <f t="shared" si="7"/>
        <v>230000</v>
      </c>
      <c r="E26" s="3">
        <f t="shared" si="0"/>
        <v>255.69561065022495</v>
      </c>
      <c r="F26">
        <f t="shared" si="8"/>
        <v>5988.2898186405118</v>
      </c>
      <c r="G26" s="3">
        <f t="shared" si="1"/>
        <v>234196.03502040968</v>
      </c>
      <c r="H26">
        <f>IF(K26&gt;$N$2,G26*$N$1,0)</f>
        <v>0</v>
      </c>
      <c r="I26">
        <f t="shared" si="3"/>
        <v>230000</v>
      </c>
      <c r="J26">
        <f t="shared" si="4"/>
        <v>5988.2898186405118</v>
      </c>
      <c r="K26" s="7">
        <f t="shared" si="5"/>
        <v>1.8243630523520293E-2</v>
      </c>
      <c r="L26">
        <f t="shared" si="6"/>
        <v>-10000</v>
      </c>
      <c r="O26" s="3">
        <f>SUM(H$4:H25)+G26</f>
        <v>234196.03502040968</v>
      </c>
      <c r="P26" s="7">
        <f>O26/SUM($C$4:C26)-1</f>
        <v>1.8243630523520293E-2</v>
      </c>
    </row>
    <row r="27" spans="1:16" x14ac:dyDescent="0.2">
      <c r="A27" s="2">
        <f>净值数据!A27</f>
        <v>41639</v>
      </c>
      <c r="B27" s="8">
        <f>净值数据!M27</f>
        <v>37.652764569824001</v>
      </c>
      <c r="C27">
        <v>10000</v>
      </c>
      <c r="D27">
        <f t="shared" si="7"/>
        <v>240000</v>
      </c>
      <c r="E27" s="3">
        <f t="shared" si="0"/>
        <v>265.58474827142669</v>
      </c>
      <c r="F27">
        <f t="shared" si="8"/>
        <v>6253.8745669119389</v>
      </c>
      <c r="G27" s="3">
        <f t="shared" si="1"/>
        <v>235475.66671714527</v>
      </c>
      <c r="H27">
        <f t="shared" si="2"/>
        <v>0</v>
      </c>
      <c r="I27">
        <f t="shared" si="3"/>
        <v>240000</v>
      </c>
      <c r="J27">
        <f t="shared" si="4"/>
        <v>6253.8745669119389</v>
      </c>
      <c r="K27" s="7">
        <f t="shared" si="5"/>
        <v>-1.8851388678561398E-2</v>
      </c>
      <c r="L27">
        <f t="shared" si="6"/>
        <v>-10000</v>
      </c>
      <c r="O27" s="3">
        <f>SUM(H$4:H26)+G27</f>
        <v>235475.66671714527</v>
      </c>
      <c r="P27" s="7">
        <f>O27/SUM($C$4:C27)-1</f>
        <v>-1.8851388678561398E-2</v>
      </c>
    </row>
    <row r="28" spans="1:16" x14ac:dyDescent="0.2">
      <c r="A28" s="2">
        <f>净值数据!A28</f>
        <v>41669</v>
      </c>
      <c r="B28" s="8">
        <f>净值数据!M28</f>
        <v>34.407164792697998</v>
      </c>
      <c r="C28">
        <v>10000</v>
      </c>
      <c r="D28">
        <f t="shared" si="7"/>
        <v>250000</v>
      </c>
      <c r="E28" s="3">
        <f t="shared" si="0"/>
        <v>290.63714084696198</v>
      </c>
      <c r="F28">
        <f t="shared" si="8"/>
        <v>6544.5117077589011</v>
      </c>
      <c r="G28" s="3">
        <f t="shared" si="1"/>
        <v>225178.09281660191</v>
      </c>
      <c r="H28">
        <f t="shared" si="2"/>
        <v>0</v>
      </c>
      <c r="I28">
        <f t="shared" si="3"/>
        <v>250000</v>
      </c>
      <c r="J28">
        <f t="shared" si="4"/>
        <v>6544.5117077589011</v>
      </c>
      <c r="K28" s="7">
        <f t="shared" si="5"/>
        <v>-9.9287628733592315E-2</v>
      </c>
      <c r="L28">
        <f t="shared" si="6"/>
        <v>-10000</v>
      </c>
      <c r="O28" s="3">
        <f>SUM(H$4:H27)+G28</f>
        <v>225178.09281660191</v>
      </c>
      <c r="P28" s="7">
        <f>O28/SUM($C$4:C28)-1</f>
        <v>-9.9287628733592315E-2</v>
      </c>
    </row>
    <row r="29" spans="1:16" x14ac:dyDescent="0.2">
      <c r="A29" s="2">
        <f>净值数据!A29</f>
        <v>41698</v>
      </c>
      <c r="B29" s="8">
        <f>净值数据!M29</f>
        <v>34.844987636532998</v>
      </c>
      <c r="C29">
        <v>10000</v>
      </c>
      <c r="D29">
        <f t="shared" si="7"/>
        <v>260000</v>
      </c>
      <c r="E29" s="3">
        <f t="shared" si="0"/>
        <v>286.98532208734565</v>
      </c>
      <c r="F29">
        <f t="shared" si="8"/>
        <v>6831.4970298462467</v>
      </c>
      <c r="G29" s="3">
        <f t="shared" si="1"/>
        <v>238043.42954400438</v>
      </c>
      <c r="H29">
        <f t="shared" si="2"/>
        <v>0</v>
      </c>
      <c r="I29">
        <f t="shared" si="3"/>
        <v>260000</v>
      </c>
      <c r="J29">
        <f t="shared" si="4"/>
        <v>6831.4970298462467</v>
      </c>
      <c r="K29" s="7">
        <f t="shared" si="5"/>
        <v>-8.4448347907675414E-2</v>
      </c>
      <c r="L29">
        <f t="shared" si="6"/>
        <v>-10000</v>
      </c>
      <c r="O29" s="3">
        <f>SUM(H$4:H28)+G29</f>
        <v>238043.42954400438</v>
      </c>
      <c r="P29" s="7">
        <f>O29/SUM($C$4:C29)-1</f>
        <v>-8.4448347907675414E-2</v>
      </c>
    </row>
    <row r="30" spans="1:16" x14ac:dyDescent="0.2">
      <c r="A30" s="2">
        <f>净值数据!A30</f>
        <v>41729</v>
      </c>
      <c r="B30" s="8">
        <f>净值数据!M30</f>
        <v>32.455997771259</v>
      </c>
      <c r="C30">
        <v>10000</v>
      </c>
      <c r="D30">
        <f t="shared" si="7"/>
        <v>270000</v>
      </c>
      <c r="E30" s="3">
        <f t="shared" si="0"/>
        <v>308.10946163101397</v>
      </c>
      <c r="F30">
        <f t="shared" si="8"/>
        <v>7139.6064914772605</v>
      </c>
      <c r="G30" s="3">
        <f t="shared" si="1"/>
        <v>231723.05237505224</v>
      </c>
      <c r="H30">
        <f t="shared" si="2"/>
        <v>0</v>
      </c>
      <c r="I30">
        <f t="shared" si="3"/>
        <v>270000</v>
      </c>
      <c r="J30">
        <f t="shared" si="4"/>
        <v>7139.6064914772605</v>
      </c>
      <c r="K30" s="7">
        <f t="shared" si="5"/>
        <v>-0.14176647268499165</v>
      </c>
      <c r="L30">
        <f t="shared" si="6"/>
        <v>-10000</v>
      </c>
      <c r="O30" s="3">
        <f>SUM(H$4:H29)+G30</f>
        <v>231723.05237505224</v>
      </c>
      <c r="P30" s="7">
        <f>O30/SUM($C$4:C30)-1</f>
        <v>-0.14176647268499165</v>
      </c>
    </row>
    <row r="31" spans="1:16" x14ac:dyDescent="0.2">
      <c r="A31" s="2">
        <f>净值数据!A31</f>
        <v>41759</v>
      </c>
      <c r="B31" s="8">
        <f>净值数据!M31</f>
        <v>30.647599068460998</v>
      </c>
      <c r="C31">
        <v>10000</v>
      </c>
      <c r="D31">
        <f t="shared" si="7"/>
        <v>280000</v>
      </c>
      <c r="E31" s="3">
        <f t="shared" si="0"/>
        <v>326.28983359061414</v>
      </c>
      <c r="F31">
        <f t="shared" si="8"/>
        <v>7465.8963250678744</v>
      </c>
      <c r="G31" s="3">
        <f t="shared" si="1"/>
        <v>228811.79725737657</v>
      </c>
      <c r="H31">
        <f t="shared" si="2"/>
        <v>0</v>
      </c>
      <c r="I31">
        <f t="shared" si="3"/>
        <v>280000</v>
      </c>
      <c r="J31">
        <f t="shared" si="4"/>
        <v>7465.8963250678744</v>
      </c>
      <c r="K31" s="7">
        <f t="shared" si="5"/>
        <v>-0.18281500979508369</v>
      </c>
      <c r="L31">
        <f t="shared" si="6"/>
        <v>-10000</v>
      </c>
      <c r="O31" s="3">
        <f>SUM(H$4:H30)+G31</f>
        <v>228811.79725737657</v>
      </c>
      <c r="P31" s="7">
        <f>O31/SUM($C$4:C31)-1</f>
        <v>-0.18281500979508369</v>
      </c>
    </row>
    <row r="32" spans="1:16" x14ac:dyDescent="0.2">
      <c r="A32" s="2">
        <f>净值数据!A32</f>
        <v>41789</v>
      </c>
      <c r="B32" s="8">
        <f>净值数据!M32</f>
        <v>29.971829026889999</v>
      </c>
      <c r="C32">
        <v>10000</v>
      </c>
      <c r="D32">
        <f t="shared" si="7"/>
        <v>290000</v>
      </c>
      <c r="E32" s="3">
        <f t="shared" si="0"/>
        <v>333.64663834923931</v>
      </c>
      <c r="F32">
        <f t="shared" si="8"/>
        <v>7799.5429634171142</v>
      </c>
      <c r="G32" s="3">
        <f t="shared" si="1"/>
        <v>233766.56818742069</v>
      </c>
      <c r="H32">
        <f t="shared" si="2"/>
        <v>0</v>
      </c>
      <c r="I32">
        <f t="shared" si="3"/>
        <v>290000</v>
      </c>
      <c r="J32">
        <f t="shared" si="4"/>
        <v>7799.5429634171142</v>
      </c>
      <c r="K32" s="7">
        <f t="shared" si="5"/>
        <v>-0.19390838556061829</v>
      </c>
      <c r="L32">
        <f t="shared" si="6"/>
        <v>-10000</v>
      </c>
      <c r="O32" s="3">
        <f>SUM(H$4:H31)+G32</f>
        <v>233766.56818742069</v>
      </c>
      <c r="P32" s="7">
        <f>O32/SUM($C$4:C32)-1</f>
        <v>-0.19390838556061829</v>
      </c>
    </row>
    <row r="33" spans="1:16" x14ac:dyDescent="0.2">
      <c r="A33" s="2">
        <f>净值数据!A33</f>
        <v>41820</v>
      </c>
      <c r="B33" s="8">
        <f>净值数据!M33</f>
        <v>31.713602514321</v>
      </c>
      <c r="C33">
        <v>10000</v>
      </c>
      <c r="D33">
        <f t="shared" si="7"/>
        <v>300000</v>
      </c>
      <c r="E33" s="3">
        <f t="shared" si="0"/>
        <v>315.32210809176513</v>
      </c>
      <c r="F33">
        <f t="shared" si="8"/>
        <v>8114.8650715088788</v>
      </c>
      <c r="G33" s="3">
        <f t="shared" si="1"/>
        <v>257351.60533517963</v>
      </c>
      <c r="H33">
        <f t="shared" si="2"/>
        <v>0</v>
      </c>
      <c r="I33">
        <f t="shared" si="3"/>
        <v>300000</v>
      </c>
      <c r="J33">
        <f t="shared" si="4"/>
        <v>8114.8650715088788</v>
      </c>
      <c r="K33" s="7">
        <f t="shared" si="5"/>
        <v>-0.14216131554940126</v>
      </c>
      <c r="L33">
        <f t="shared" si="6"/>
        <v>-10000</v>
      </c>
      <c r="O33" s="3">
        <f>SUM(H$4:H32)+G33</f>
        <v>257351.60533517963</v>
      </c>
      <c r="P33" s="7">
        <f>O33/SUM($C$4:C33)-1</f>
        <v>-0.14216131554940126</v>
      </c>
    </row>
    <row r="34" spans="1:16" x14ac:dyDescent="0.2">
      <c r="A34" s="2">
        <f>净值数据!A34</f>
        <v>41851</v>
      </c>
      <c r="B34" s="8">
        <f>净值数据!M34</f>
        <v>35.254256816640002</v>
      </c>
      <c r="C34">
        <v>10000</v>
      </c>
      <c r="D34">
        <f t="shared" si="7"/>
        <v>310000</v>
      </c>
      <c r="E34" s="3">
        <f t="shared" si="0"/>
        <v>283.65368902855448</v>
      </c>
      <c r="F34">
        <f t="shared" si="8"/>
        <v>8398.518760537434</v>
      </c>
      <c r="G34" s="3">
        <f t="shared" si="1"/>
        <v>296083.53726335574</v>
      </c>
      <c r="H34">
        <f t="shared" si="2"/>
        <v>0</v>
      </c>
      <c r="I34">
        <f t="shared" si="3"/>
        <v>310000</v>
      </c>
      <c r="J34">
        <f t="shared" si="4"/>
        <v>8398.518760537434</v>
      </c>
      <c r="K34" s="7">
        <f t="shared" si="5"/>
        <v>-4.4891815279497593E-2</v>
      </c>
      <c r="L34">
        <f t="shared" si="6"/>
        <v>-10000</v>
      </c>
      <c r="O34" s="3">
        <f>SUM(H$4:H33)+G34</f>
        <v>296083.53726335574</v>
      </c>
      <c r="P34" s="7">
        <f>O34/SUM($C$4:C34)-1</f>
        <v>-4.4891815279497593E-2</v>
      </c>
    </row>
    <row r="35" spans="1:16" x14ac:dyDescent="0.2">
      <c r="A35" s="2">
        <f>净值数据!A35</f>
        <v>41880</v>
      </c>
      <c r="B35" s="8">
        <f>净值数据!M35</f>
        <v>34.320287017799998</v>
      </c>
      <c r="C35">
        <v>10000</v>
      </c>
      <c r="D35">
        <f t="shared" si="7"/>
        <v>320000</v>
      </c>
      <c r="E35" s="3">
        <f t="shared" si="0"/>
        <v>291.37285462716449</v>
      </c>
      <c r="F35">
        <f t="shared" si="8"/>
        <v>8689.891615164599</v>
      </c>
      <c r="G35" s="3">
        <f t="shared" si="1"/>
        <v>298239.57438602264</v>
      </c>
      <c r="H35">
        <f t="shared" si="2"/>
        <v>0</v>
      </c>
      <c r="I35">
        <f t="shared" si="3"/>
        <v>320000</v>
      </c>
      <c r="J35">
        <f t="shared" si="4"/>
        <v>8689.891615164599</v>
      </c>
      <c r="K35" s="7">
        <f t="shared" si="5"/>
        <v>-6.8001330043679253E-2</v>
      </c>
      <c r="L35">
        <f t="shared" si="6"/>
        <v>-10000</v>
      </c>
      <c r="O35" s="3">
        <f>SUM(H$4:H34)+G35</f>
        <v>298239.57438602264</v>
      </c>
      <c r="P35" s="7">
        <f>O35/SUM($C$4:C35)-1</f>
        <v>-6.8001330043679253E-2</v>
      </c>
    </row>
    <row r="36" spans="1:16" x14ac:dyDescent="0.2">
      <c r="A36" s="2">
        <f>净值数据!A36</f>
        <v>41912</v>
      </c>
      <c r="B36" s="8">
        <f>净值数据!M36</f>
        <v>33.815719608999999</v>
      </c>
      <c r="C36">
        <v>10000</v>
      </c>
      <c r="D36">
        <f t="shared" si="7"/>
        <v>330000</v>
      </c>
      <c r="E36" s="3">
        <f t="shared" si="0"/>
        <v>295.72045532748376</v>
      </c>
      <c r="F36">
        <f t="shared" si="8"/>
        <v>8985.6120704920831</v>
      </c>
      <c r="G36" s="3">
        <f t="shared" si="1"/>
        <v>303854.9382910062</v>
      </c>
      <c r="H36">
        <f t="shared" si="2"/>
        <v>0</v>
      </c>
      <c r="I36">
        <f t="shared" si="3"/>
        <v>330000</v>
      </c>
      <c r="J36">
        <f t="shared" si="4"/>
        <v>8985.6120704920831</v>
      </c>
      <c r="K36" s="7">
        <f t="shared" si="5"/>
        <v>-7.9227459724223626E-2</v>
      </c>
      <c r="L36">
        <f t="shared" si="6"/>
        <v>-10000</v>
      </c>
      <c r="O36" s="3">
        <f>SUM(H$4:H35)+G36</f>
        <v>303854.9382910062</v>
      </c>
      <c r="P36" s="7">
        <f>O36/SUM($C$4:C36)-1</f>
        <v>-7.9227459724223626E-2</v>
      </c>
    </row>
    <row r="37" spans="1:16" x14ac:dyDescent="0.2">
      <c r="A37" s="2">
        <f>净值数据!A37</f>
        <v>41943</v>
      </c>
      <c r="B37" s="8">
        <f>净值数据!M37</f>
        <v>33.146197470399997</v>
      </c>
      <c r="C37">
        <v>10000</v>
      </c>
      <c r="D37">
        <f t="shared" si="7"/>
        <v>340000</v>
      </c>
      <c r="E37" s="3">
        <f t="shared" si="0"/>
        <v>301.69373150359513</v>
      </c>
      <c r="F37">
        <f t="shared" si="8"/>
        <v>9287.3058019956788</v>
      </c>
      <c r="G37" s="3">
        <f t="shared" si="1"/>
        <v>307838.8720809404</v>
      </c>
      <c r="H37">
        <f t="shared" si="2"/>
        <v>0</v>
      </c>
      <c r="I37">
        <f t="shared" si="3"/>
        <v>340000</v>
      </c>
      <c r="J37">
        <f t="shared" si="4"/>
        <v>9287.3058019956788</v>
      </c>
      <c r="K37" s="7">
        <f t="shared" si="5"/>
        <v>-9.4591552703116477E-2</v>
      </c>
      <c r="L37">
        <f t="shared" si="6"/>
        <v>-10000</v>
      </c>
      <c r="O37" s="3">
        <f>SUM(H$4:H36)+G37</f>
        <v>307838.8720809404</v>
      </c>
      <c r="P37" s="7">
        <f>O37/SUM($C$4:C37)-1</f>
        <v>-9.4591552703116477E-2</v>
      </c>
    </row>
    <row r="38" spans="1:16" x14ac:dyDescent="0.2">
      <c r="A38" s="2">
        <f>净值数据!A38</f>
        <v>41971</v>
      </c>
      <c r="B38" s="8">
        <f>净值数据!M38</f>
        <v>33.738093853800002</v>
      </c>
      <c r="C38">
        <v>10000</v>
      </c>
      <c r="D38">
        <f t="shared" si="7"/>
        <v>350000</v>
      </c>
      <c r="E38" s="3">
        <f t="shared" si="0"/>
        <v>296.40085902107586</v>
      </c>
      <c r="F38">
        <f t="shared" si="8"/>
        <v>9583.7066610167549</v>
      </c>
      <c r="G38" s="3">
        <f t="shared" si="1"/>
        <v>323335.9947966715</v>
      </c>
      <c r="H38">
        <f t="shared" si="2"/>
        <v>0</v>
      </c>
      <c r="I38">
        <f t="shared" si="3"/>
        <v>350000</v>
      </c>
      <c r="J38">
        <f t="shared" si="4"/>
        <v>9583.7066610167549</v>
      </c>
      <c r="K38" s="7">
        <f t="shared" si="5"/>
        <v>-7.6182872009510016E-2</v>
      </c>
      <c r="L38">
        <f t="shared" si="6"/>
        <v>-10000</v>
      </c>
      <c r="O38" s="3">
        <f>SUM(H$4:H37)+G38</f>
        <v>323335.9947966715</v>
      </c>
      <c r="P38" s="7">
        <f>O38/SUM($C$4:C38)-1</f>
        <v>-7.6182872009510016E-2</v>
      </c>
    </row>
    <row r="39" spans="1:16" x14ac:dyDescent="0.2">
      <c r="A39" s="2">
        <f>净值数据!A39</f>
        <v>42004</v>
      </c>
      <c r="B39" s="8">
        <f>净值数据!M39</f>
        <v>36.173601923200003</v>
      </c>
      <c r="C39">
        <v>10000</v>
      </c>
      <c r="D39">
        <f t="shared" si="7"/>
        <v>360000</v>
      </c>
      <c r="E39" s="3">
        <f t="shared" si="0"/>
        <v>276.44468530479634</v>
      </c>
      <c r="F39">
        <f t="shared" si="8"/>
        <v>9860.1513463215506</v>
      </c>
      <c r="G39" s="3">
        <f t="shared" si="1"/>
        <v>356677.18970434036</v>
      </c>
      <c r="H39">
        <f t="shared" si="2"/>
        <v>0</v>
      </c>
      <c r="I39">
        <f t="shared" si="3"/>
        <v>360000</v>
      </c>
      <c r="J39">
        <f t="shared" si="4"/>
        <v>9860.1513463215506</v>
      </c>
      <c r="K39" s="7">
        <f t="shared" si="5"/>
        <v>-9.2300285990545294E-3</v>
      </c>
      <c r="L39">
        <f t="shared" si="6"/>
        <v>-10000</v>
      </c>
      <c r="O39" s="3">
        <f>SUM(H$4:H38)+G39</f>
        <v>356677.18970434036</v>
      </c>
      <c r="P39" s="6">
        <f>O39/SUM($C$4:C39)-1</f>
        <v>-9.2300285990545294E-3</v>
      </c>
    </row>
    <row r="40" spans="1:16" x14ac:dyDescent="0.2">
      <c r="A40" s="2">
        <f>净值数据!A40</f>
        <v>42034</v>
      </c>
      <c r="B40" s="8">
        <f>净值数据!M40</f>
        <v>37.134220643799999</v>
      </c>
      <c r="C40">
        <v>10000</v>
      </c>
      <c r="D40">
        <f t="shared" si="7"/>
        <v>370000</v>
      </c>
      <c r="E40" s="3">
        <f t="shared" si="0"/>
        <v>269.29338563268379</v>
      </c>
      <c r="F40">
        <f t="shared" si="8"/>
        <v>10129.444731954234</v>
      </c>
      <c r="G40" s="3">
        <f t="shared" si="1"/>
        <v>376149.03567556606</v>
      </c>
      <c r="H40">
        <f t="shared" si="2"/>
        <v>0</v>
      </c>
      <c r="I40">
        <f t="shared" si="3"/>
        <v>370000</v>
      </c>
      <c r="J40">
        <f t="shared" si="4"/>
        <v>10129.444731954234</v>
      </c>
      <c r="K40" s="7">
        <f t="shared" si="5"/>
        <v>1.6619015339367715E-2</v>
      </c>
      <c r="L40">
        <f t="shared" si="6"/>
        <v>-10000</v>
      </c>
      <c r="O40" s="3">
        <f>SUM(H$4:H39)+G40</f>
        <v>376149.03567556606</v>
      </c>
      <c r="P40" s="7">
        <f>O40/SUM($C$4:C40)-1</f>
        <v>1.6619015339367715E-2</v>
      </c>
    </row>
    <row r="41" spans="1:16" x14ac:dyDescent="0.2">
      <c r="A41" s="2">
        <f>净值数据!A41</f>
        <v>42062</v>
      </c>
      <c r="B41" s="8">
        <f>净值数据!M41</f>
        <v>37.056594888600003</v>
      </c>
      <c r="C41">
        <v>10000</v>
      </c>
      <c r="D41">
        <f t="shared" si="7"/>
        <v>380000</v>
      </c>
      <c r="E41" s="3">
        <f t="shared" si="0"/>
        <v>269.85749851172579</v>
      </c>
      <c r="F41">
        <f t="shared" si="8"/>
        <v>10399.302230465961</v>
      </c>
      <c r="G41" s="3">
        <f t="shared" si="1"/>
        <v>385362.72987849155</v>
      </c>
      <c r="H41">
        <f t="shared" si="2"/>
        <v>0</v>
      </c>
      <c r="I41">
        <f t="shared" si="3"/>
        <v>380000</v>
      </c>
      <c r="J41">
        <f t="shared" si="4"/>
        <v>10399.302230465961</v>
      </c>
      <c r="K41" s="7">
        <f t="shared" si="5"/>
        <v>1.4112447048661991E-2</v>
      </c>
      <c r="L41">
        <f t="shared" si="6"/>
        <v>-10000</v>
      </c>
      <c r="O41" s="3">
        <f>SUM(H$4:H40)+G41</f>
        <v>385362.72987849155</v>
      </c>
      <c r="P41" s="7">
        <f>O41/SUM($C$4:C41)-1</f>
        <v>1.4112447048661991E-2</v>
      </c>
    </row>
    <row r="42" spans="1:16" x14ac:dyDescent="0.2">
      <c r="A42" s="2">
        <f>净值数据!A42</f>
        <v>42094</v>
      </c>
      <c r="B42" s="8">
        <f>净值数据!M42</f>
        <v>40.472128117399997</v>
      </c>
      <c r="C42">
        <v>10000</v>
      </c>
      <c r="D42">
        <f t="shared" si="7"/>
        <v>390000</v>
      </c>
      <c r="E42" s="3">
        <f t="shared" si="0"/>
        <v>247.08362186916347</v>
      </c>
      <c r="F42">
        <f t="shared" si="8"/>
        <v>10646.385852335125</v>
      </c>
      <c r="G42" s="3">
        <f t="shared" si="1"/>
        <v>430881.89220298192</v>
      </c>
      <c r="H42">
        <f t="shared" si="2"/>
        <v>0</v>
      </c>
      <c r="I42">
        <f t="shared" si="3"/>
        <v>390000</v>
      </c>
      <c r="J42">
        <f t="shared" si="4"/>
        <v>10646.385852335125</v>
      </c>
      <c r="K42" s="7">
        <f t="shared" si="5"/>
        <v>0.1048253646230306</v>
      </c>
      <c r="L42">
        <f t="shared" si="6"/>
        <v>-10000</v>
      </c>
      <c r="O42" s="3">
        <f>SUM(H$4:H41)+G42</f>
        <v>430881.89220298192</v>
      </c>
      <c r="P42" s="7">
        <f>O42/SUM($C$4:C42)-1</f>
        <v>0.1048253646230306</v>
      </c>
    </row>
    <row r="43" spans="1:16" x14ac:dyDescent="0.2">
      <c r="A43" s="2">
        <f>净值数据!A43</f>
        <v>42124</v>
      </c>
      <c r="B43" s="8">
        <f>净值数据!M43</f>
        <v>50.941901850000001</v>
      </c>
      <c r="C43">
        <v>10000</v>
      </c>
      <c r="D43">
        <f t="shared" si="7"/>
        <v>400000</v>
      </c>
      <c r="E43" s="3">
        <f t="shared" si="0"/>
        <v>196.30205463167252</v>
      </c>
      <c r="F43">
        <f t="shared" si="8"/>
        <v>10842.687906966798</v>
      </c>
      <c r="G43" s="3">
        <f t="shared" si="1"/>
        <v>552347.14314688451</v>
      </c>
      <c r="H43">
        <f t="shared" si="2"/>
        <v>0</v>
      </c>
      <c r="I43">
        <f t="shared" si="3"/>
        <v>400000</v>
      </c>
      <c r="J43">
        <f t="shared" si="4"/>
        <v>10842.687906966798</v>
      </c>
      <c r="K43" s="7">
        <f t="shared" si="5"/>
        <v>0.38086785786721133</v>
      </c>
      <c r="L43">
        <f t="shared" si="6"/>
        <v>-10000</v>
      </c>
      <c r="O43" s="3">
        <f>SUM(H$4:H42)+G43</f>
        <v>552347.14314688451</v>
      </c>
      <c r="P43" s="7">
        <f>O43/SUM($C$4:C43)-1</f>
        <v>0.38086785786721133</v>
      </c>
    </row>
    <row r="44" spans="1:16" x14ac:dyDescent="0.2">
      <c r="A44" s="2">
        <f>净值数据!A44</f>
        <v>42153</v>
      </c>
      <c r="B44" s="8">
        <f>净值数据!M44</f>
        <v>56.268969300599998</v>
      </c>
      <c r="C44">
        <v>10000</v>
      </c>
      <c r="D44">
        <f t="shared" si="7"/>
        <v>410000</v>
      </c>
      <c r="E44" s="3">
        <f t="shared" si="0"/>
        <v>177.71784563136416</v>
      </c>
      <c r="F44">
        <f t="shared" si="8"/>
        <v>11020.405752598163</v>
      </c>
      <c r="G44" s="3">
        <f t="shared" si="1"/>
        <v>620106.87297310168</v>
      </c>
      <c r="H44">
        <f t="shared" si="2"/>
        <v>310053.43648655084</v>
      </c>
      <c r="I44">
        <f t="shared" si="3"/>
        <v>205000</v>
      </c>
      <c r="J44">
        <f t="shared" si="4"/>
        <v>5510.2028762990813</v>
      </c>
      <c r="K44" s="7">
        <f t="shared" si="5"/>
        <v>0.51245578773927236</v>
      </c>
      <c r="L44">
        <f t="shared" si="6"/>
        <v>300053.43648655084</v>
      </c>
      <c r="O44" s="3">
        <f>SUM(H$4:H43)+G44</f>
        <v>620106.87297310168</v>
      </c>
      <c r="P44" s="7">
        <f>O44/SUM($C$4:C44)-1</f>
        <v>0.51245578773927236</v>
      </c>
    </row>
    <row r="45" spans="1:16" x14ac:dyDescent="0.2">
      <c r="A45" s="2">
        <f>净值数据!A45</f>
        <v>42185</v>
      </c>
      <c r="B45" s="8">
        <f>净值数据!M45</f>
        <v>52.882545729999997</v>
      </c>
      <c r="C45">
        <v>10000</v>
      </c>
      <c r="D45">
        <f t="shared" si="7"/>
        <v>215000</v>
      </c>
      <c r="E45" s="3">
        <f t="shared" si="0"/>
        <v>189.09830950757447</v>
      </c>
      <c r="F45">
        <f t="shared" si="8"/>
        <v>5699.3011858066557</v>
      </c>
      <c r="G45" s="3">
        <f t="shared" si="1"/>
        <v>301393.55558746366</v>
      </c>
      <c r="H45">
        <f t="shared" si="2"/>
        <v>150696.77779373183</v>
      </c>
      <c r="I45">
        <f t="shared" si="3"/>
        <v>107500</v>
      </c>
      <c r="J45">
        <f t="shared" si="4"/>
        <v>2849.6505929033278</v>
      </c>
      <c r="K45" s="7">
        <f t="shared" si="5"/>
        <v>0.4018304911044821</v>
      </c>
      <c r="L45">
        <f t="shared" si="6"/>
        <v>140696.77779373183</v>
      </c>
      <c r="O45" s="3">
        <f>SUM(H$4:H44)+G45</f>
        <v>611446.9920740145</v>
      </c>
      <c r="P45" s="7">
        <f>O45/SUM($C$4:C45)-1</f>
        <v>0.45582617160479644</v>
      </c>
    </row>
    <row r="46" spans="1:16" x14ac:dyDescent="0.2">
      <c r="A46" s="2">
        <f>净值数据!A46</f>
        <v>42216</v>
      </c>
      <c r="B46" s="8">
        <f>净值数据!M46</f>
        <v>45.013234796600003</v>
      </c>
      <c r="C46">
        <v>10000</v>
      </c>
      <c r="D46">
        <f t="shared" si="7"/>
        <v>117500</v>
      </c>
      <c r="E46" s="3">
        <f t="shared" si="0"/>
        <v>222.15688441825409</v>
      </c>
      <c r="F46">
        <f t="shared" si="8"/>
        <v>3071.8074773215822</v>
      </c>
      <c r="G46" s="3">
        <f t="shared" si="1"/>
        <v>138271.99122662793</v>
      </c>
      <c r="H46">
        <f t="shared" si="2"/>
        <v>0</v>
      </c>
      <c r="I46">
        <f t="shared" si="3"/>
        <v>117500</v>
      </c>
      <c r="J46">
        <f t="shared" si="4"/>
        <v>3071.8074773215822</v>
      </c>
      <c r="K46" s="7">
        <f t="shared" si="5"/>
        <v>0.17678290405640795</v>
      </c>
      <c r="L46">
        <f t="shared" si="6"/>
        <v>-10000</v>
      </c>
      <c r="O46" s="3">
        <f>SUM(H$4:H45)+G46</f>
        <v>599022.20550691057</v>
      </c>
      <c r="P46" s="7">
        <f>O46/SUM($C$4:C46)-1</f>
        <v>0.39307489652769889</v>
      </c>
    </row>
    <row r="47" spans="1:16" x14ac:dyDescent="0.2">
      <c r="A47" s="2">
        <f>净值数据!A47</f>
        <v>42247</v>
      </c>
      <c r="B47" s="8">
        <f>净值数据!M47</f>
        <v>42.933638999999999</v>
      </c>
      <c r="C47">
        <v>10000</v>
      </c>
      <c r="D47">
        <f t="shared" si="7"/>
        <v>127500</v>
      </c>
      <c r="E47" s="3">
        <f t="shared" si="0"/>
        <v>232.91759638636734</v>
      </c>
      <c r="F47">
        <f t="shared" si="8"/>
        <v>3304.7250737079494</v>
      </c>
      <c r="G47" s="3">
        <f t="shared" si="1"/>
        <v>141883.87330882548</v>
      </c>
      <c r="H47">
        <f t="shared" si="2"/>
        <v>0</v>
      </c>
      <c r="I47">
        <f t="shared" si="3"/>
        <v>127500</v>
      </c>
      <c r="J47">
        <f t="shared" si="4"/>
        <v>3304.7250737079494</v>
      </c>
      <c r="K47" s="7">
        <f t="shared" si="5"/>
        <v>0.11281469261823918</v>
      </c>
      <c r="L47">
        <f t="shared" si="6"/>
        <v>-10000</v>
      </c>
      <c r="O47" s="3">
        <f>SUM(H$4:H46)+G47</f>
        <v>602634.08758910815</v>
      </c>
      <c r="P47" s="7">
        <f>O47/SUM($C$4:C47)-1</f>
        <v>0.36962292633888216</v>
      </c>
    </row>
    <row r="48" spans="1:16" x14ac:dyDescent="0.2">
      <c r="A48" s="2">
        <f>净值数据!A48</f>
        <v>42277</v>
      </c>
      <c r="B48" s="8">
        <f>净值数据!M48</f>
        <v>41.108984</v>
      </c>
      <c r="C48">
        <v>10000</v>
      </c>
      <c r="D48">
        <f t="shared" si="7"/>
        <v>137500</v>
      </c>
      <c r="E48" s="3">
        <f t="shared" si="0"/>
        <v>243.25582943134765</v>
      </c>
      <c r="F48">
        <f t="shared" si="8"/>
        <v>3547.980903139297</v>
      </c>
      <c r="G48" s="3">
        <f t="shared" si="1"/>
        <v>145853.89017945892</v>
      </c>
      <c r="H48">
        <f t="shared" si="2"/>
        <v>0</v>
      </c>
      <c r="I48">
        <f t="shared" si="3"/>
        <v>137500</v>
      </c>
      <c r="J48">
        <f t="shared" si="4"/>
        <v>3547.980903139297</v>
      </c>
      <c r="K48" s="7">
        <f t="shared" si="5"/>
        <v>6.0755564941519458E-2</v>
      </c>
      <c r="L48">
        <f t="shared" si="6"/>
        <v>-10000</v>
      </c>
      <c r="O48" s="3">
        <f>SUM(H$4:H47)+G48</f>
        <v>606604.10445974162</v>
      </c>
      <c r="P48" s="7">
        <f>O48/SUM($C$4:C48)-1</f>
        <v>0.34800912102164805</v>
      </c>
    </row>
    <row r="49" spans="1:16" x14ac:dyDescent="0.2">
      <c r="A49" s="2">
        <f>净值数据!A49</f>
        <v>42307</v>
      </c>
      <c r="B49" s="8">
        <f>净值数据!M49</f>
        <v>46.504044999999998</v>
      </c>
      <c r="C49">
        <v>10000</v>
      </c>
      <c r="D49">
        <f t="shared" si="7"/>
        <v>147500</v>
      </c>
      <c r="E49" s="3">
        <f t="shared" si="0"/>
        <v>215.03505770304497</v>
      </c>
      <c r="F49">
        <f t="shared" si="8"/>
        <v>3763.0159608423419</v>
      </c>
      <c r="G49" s="3">
        <f t="shared" si="1"/>
        <v>174995.4635787305</v>
      </c>
      <c r="H49">
        <f t="shared" si="2"/>
        <v>0</v>
      </c>
      <c r="I49">
        <f t="shared" si="3"/>
        <v>147500</v>
      </c>
      <c r="J49">
        <f t="shared" si="4"/>
        <v>3763.0159608423419</v>
      </c>
      <c r="K49" s="7">
        <f t="shared" si="5"/>
        <v>0.18640992256766431</v>
      </c>
      <c r="L49">
        <f t="shared" si="6"/>
        <v>-10000</v>
      </c>
      <c r="O49" s="3">
        <f>SUM(H$4:H48)+G49</f>
        <v>635745.6778590132</v>
      </c>
      <c r="P49" s="7">
        <f>O49/SUM($C$4:C49)-1</f>
        <v>0.3820558214326375</v>
      </c>
    </row>
    <row r="50" spans="1:16" x14ac:dyDescent="0.2">
      <c r="A50" s="2">
        <f>净值数据!A50</f>
        <v>42338</v>
      </c>
      <c r="B50" s="8">
        <f>净值数据!M50</f>
        <v>45.655827000000002</v>
      </c>
      <c r="C50">
        <v>10000</v>
      </c>
      <c r="D50">
        <f t="shared" si="7"/>
        <v>157500</v>
      </c>
      <c r="E50" s="3">
        <f t="shared" si="0"/>
        <v>219.03009225963643</v>
      </c>
      <c r="F50">
        <f t="shared" si="8"/>
        <v>3982.0460531019785</v>
      </c>
      <c r="G50" s="3">
        <f t="shared" si="1"/>
        <v>181803.60570645676</v>
      </c>
      <c r="H50">
        <f t="shared" si="2"/>
        <v>0</v>
      </c>
      <c r="I50">
        <f t="shared" si="3"/>
        <v>157500</v>
      </c>
      <c r="J50">
        <f t="shared" si="4"/>
        <v>3982.0460531019785</v>
      </c>
      <c r="K50" s="7">
        <f t="shared" si="5"/>
        <v>0.15430860766004284</v>
      </c>
      <c r="L50">
        <f t="shared" si="6"/>
        <v>-10000</v>
      </c>
      <c r="O50" s="3">
        <f>SUM(H$4:H49)+G50</f>
        <v>642553.81998673943</v>
      </c>
      <c r="P50" s="7">
        <f>O50/SUM($C$4:C50)-1</f>
        <v>0.36713578720582851</v>
      </c>
    </row>
    <row r="51" spans="1:16" x14ac:dyDescent="0.2">
      <c r="A51" s="2">
        <f>净值数据!A51</f>
        <v>42369</v>
      </c>
      <c r="B51" s="8">
        <f>净值数据!M51</f>
        <v>51.583489999999998</v>
      </c>
      <c r="C51">
        <v>10000</v>
      </c>
      <c r="D51">
        <f t="shared" si="7"/>
        <v>167500</v>
      </c>
      <c r="E51" s="3">
        <f t="shared" si="0"/>
        <v>193.8604774512155</v>
      </c>
      <c r="F51">
        <f t="shared" si="8"/>
        <v>4175.906530553194</v>
      </c>
      <c r="G51" s="3">
        <f t="shared" si="1"/>
        <v>215407.83275972537</v>
      </c>
      <c r="H51">
        <f t="shared" si="2"/>
        <v>0</v>
      </c>
      <c r="I51">
        <f t="shared" si="3"/>
        <v>167500</v>
      </c>
      <c r="J51">
        <f t="shared" si="4"/>
        <v>4175.906530553194</v>
      </c>
      <c r="K51" s="7">
        <f t="shared" si="5"/>
        <v>0.28601691199836043</v>
      </c>
      <c r="L51">
        <f t="shared" si="6"/>
        <v>-10000</v>
      </c>
      <c r="O51" s="3">
        <f>SUM(H$4:H50)+G51</f>
        <v>676158.04704000801</v>
      </c>
      <c r="P51" s="7">
        <f>O51/SUM($C$4:C51)-1</f>
        <v>0.4086625980000167</v>
      </c>
    </row>
    <row r="52" spans="1:16" x14ac:dyDescent="0.2">
      <c r="A52" s="2">
        <f>净值数据!A52</f>
        <v>42398</v>
      </c>
      <c r="B52" s="8">
        <f>净值数据!M52</f>
        <v>44.393363000000001</v>
      </c>
      <c r="C52">
        <v>10000</v>
      </c>
      <c r="D52">
        <f t="shared" si="7"/>
        <v>177500</v>
      </c>
      <c r="E52" s="3">
        <f t="shared" si="0"/>
        <v>225.25889737166341</v>
      </c>
      <c r="F52">
        <f t="shared" si="8"/>
        <v>4401.1654279248578</v>
      </c>
      <c r="G52" s="3">
        <f t="shared" si="1"/>
        <v>195382.53446491854</v>
      </c>
      <c r="H52">
        <f t="shared" si="2"/>
        <v>0</v>
      </c>
      <c r="I52">
        <f t="shared" si="3"/>
        <v>177500</v>
      </c>
      <c r="J52">
        <f t="shared" si="4"/>
        <v>4401.1654279248578</v>
      </c>
      <c r="K52" s="7">
        <f t="shared" si="5"/>
        <v>0.10074667304179452</v>
      </c>
      <c r="L52">
        <f t="shared" si="6"/>
        <v>-10000</v>
      </c>
      <c r="O52" s="3">
        <f>SUM(H$4:H51)+G52</f>
        <v>656132.74874520116</v>
      </c>
      <c r="P52" s="7">
        <f>O52/SUM($C$4:C52)-1</f>
        <v>0.33904642601061452</v>
      </c>
    </row>
    <row r="53" spans="1:16" x14ac:dyDescent="0.2">
      <c r="A53" s="2">
        <f>净值数据!A53</f>
        <v>42429</v>
      </c>
      <c r="B53" s="8">
        <f>净值数据!M53</f>
        <v>44.284869999999998</v>
      </c>
      <c r="C53">
        <v>10000</v>
      </c>
      <c r="D53">
        <f t="shared" si="7"/>
        <v>187500</v>
      </c>
      <c r="E53" s="3">
        <f t="shared" si="0"/>
        <v>225.81075658571427</v>
      </c>
      <c r="F53">
        <f t="shared" si="8"/>
        <v>4626.9761845105722</v>
      </c>
      <c r="G53" s="3">
        <f t="shared" si="1"/>
        <v>204905.0388241467</v>
      </c>
      <c r="H53">
        <f t="shared" si="2"/>
        <v>0</v>
      </c>
      <c r="I53">
        <f t="shared" si="3"/>
        <v>187500</v>
      </c>
      <c r="J53">
        <f t="shared" si="4"/>
        <v>4626.9761845105722</v>
      </c>
      <c r="K53" s="7">
        <f t="shared" si="5"/>
        <v>9.2826873728782511E-2</v>
      </c>
      <c r="L53">
        <f t="shared" si="6"/>
        <v>-10000</v>
      </c>
      <c r="O53" s="3">
        <f>SUM(H$4:H52)+G53</f>
        <v>665655.25310442934</v>
      </c>
      <c r="P53" s="7">
        <f>O53/SUM($C$4:C53)-1</f>
        <v>0.3313105062088586</v>
      </c>
    </row>
    <row r="54" spans="1:16" x14ac:dyDescent="0.2">
      <c r="A54" s="2">
        <f>净值数据!A54</f>
        <v>42460</v>
      </c>
      <c r="B54" s="8">
        <f>净值数据!M54</f>
        <v>47.884864999999998</v>
      </c>
      <c r="C54">
        <v>10000</v>
      </c>
      <c r="D54">
        <f t="shared" si="7"/>
        <v>197500</v>
      </c>
      <c r="E54" s="3">
        <f t="shared" si="0"/>
        <v>208.83425274353391</v>
      </c>
      <c r="F54">
        <f t="shared" si="8"/>
        <v>4835.8104372541065</v>
      </c>
      <c r="G54" s="3">
        <f t="shared" si="1"/>
        <v>231562.12995350384</v>
      </c>
      <c r="H54">
        <f t="shared" si="2"/>
        <v>0</v>
      </c>
      <c r="I54">
        <f t="shared" si="3"/>
        <v>197500</v>
      </c>
      <c r="J54">
        <f t="shared" si="4"/>
        <v>4835.8104372541065</v>
      </c>
      <c r="K54" s="7">
        <f t="shared" si="5"/>
        <v>0.1724664807772347</v>
      </c>
      <c r="L54">
        <f t="shared" si="6"/>
        <v>-10000</v>
      </c>
      <c r="O54" s="3">
        <f>SUM(H$4:H53)+G54</f>
        <v>692312.34423378645</v>
      </c>
      <c r="P54" s="7">
        <f>O54/SUM($C$4:C54)-1</f>
        <v>0.35747518477213025</v>
      </c>
    </row>
    <row r="55" spans="1:16" x14ac:dyDescent="0.2">
      <c r="A55" s="2">
        <f>净值数据!A55</f>
        <v>42489</v>
      </c>
      <c r="B55" s="8">
        <f>净值数据!M55</f>
        <v>45.330348000000001</v>
      </c>
      <c r="C55">
        <v>10000</v>
      </c>
      <c r="D55">
        <f t="shared" si="7"/>
        <v>207500</v>
      </c>
      <c r="E55" s="3">
        <f t="shared" si="0"/>
        <v>220.60276263486881</v>
      </c>
      <c r="F55">
        <f t="shared" si="8"/>
        <v>5056.4131998889752</v>
      </c>
      <c r="G55" s="3">
        <f t="shared" si="1"/>
        <v>229208.96998276081</v>
      </c>
      <c r="H55">
        <f t="shared" si="2"/>
        <v>0</v>
      </c>
      <c r="I55">
        <f t="shared" si="3"/>
        <v>207500</v>
      </c>
      <c r="J55">
        <f t="shared" si="4"/>
        <v>5056.4131998889752</v>
      </c>
      <c r="K55" s="7">
        <f t="shared" si="5"/>
        <v>0.10462154208559427</v>
      </c>
      <c r="L55">
        <f t="shared" si="6"/>
        <v>-10000</v>
      </c>
      <c r="O55" s="3">
        <f>SUM(H$4:H54)+G55</f>
        <v>689959.18426304345</v>
      </c>
      <c r="P55" s="7">
        <f>O55/SUM($C$4:C55)-1</f>
        <v>0.32684458512123737</v>
      </c>
    </row>
    <row r="56" spans="1:16" x14ac:dyDescent="0.2">
      <c r="A56" s="2">
        <f>净值数据!A56</f>
        <v>42521</v>
      </c>
      <c r="B56" s="8">
        <f>净值数据!M56</f>
        <v>45.734730999999996</v>
      </c>
      <c r="C56">
        <v>10000</v>
      </c>
      <c r="D56">
        <f t="shared" si="7"/>
        <v>217500</v>
      </c>
      <c r="E56" s="3">
        <f t="shared" si="0"/>
        <v>218.65220984900952</v>
      </c>
      <c r="F56">
        <f t="shared" si="8"/>
        <v>5275.0654097379847</v>
      </c>
      <c r="G56" s="3">
        <f t="shared" si="1"/>
        <v>241253.69752177151</v>
      </c>
      <c r="H56">
        <f t="shared" si="2"/>
        <v>0</v>
      </c>
      <c r="I56">
        <f t="shared" si="3"/>
        <v>217500</v>
      </c>
      <c r="J56">
        <f t="shared" si="4"/>
        <v>5275.0654097379847</v>
      </c>
      <c r="K56" s="7">
        <f t="shared" si="5"/>
        <v>0.10921240239894936</v>
      </c>
      <c r="L56">
        <f t="shared" si="6"/>
        <v>-10000</v>
      </c>
      <c r="O56" s="3">
        <f>SUM(H$4:H55)+G56</f>
        <v>702003.91180205415</v>
      </c>
      <c r="P56" s="7">
        <f>O56/SUM($C$4:C56)-1</f>
        <v>0.32453568264538513</v>
      </c>
    </row>
    <row r="57" spans="1:16" x14ac:dyDescent="0.2">
      <c r="A57" s="2">
        <f>净值数据!A57</f>
        <v>42551</v>
      </c>
      <c r="B57" s="8">
        <f>净值数据!M57</f>
        <v>52.106228999999999</v>
      </c>
      <c r="C57">
        <v>10000</v>
      </c>
      <c r="D57">
        <f t="shared" si="7"/>
        <v>227500</v>
      </c>
      <c r="E57" s="3">
        <f t="shared" si="0"/>
        <v>191.9156345012033</v>
      </c>
      <c r="F57">
        <f t="shared" si="8"/>
        <v>5466.9810442391881</v>
      </c>
      <c r="G57" s="3">
        <f t="shared" si="1"/>
        <v>284863.76622978627</v>
      </c>
      <c r="H57">
        <f t="shared" si="2"/>
        <v>0</v>
      </c>
      <c r="I57">
        <f t="shared" si="3"/>
        <v>227500</v>
      </c>
      <c r="J57">
        <f t="shared" si="4"/>
        <v>5466.9810442391881</v>
      </c>
      <c r="K57" s="7">
        <f t="shared" si="5"/>
        <v>0.2521484229880715</v>
      </c>
      <c r="L57">
        <f t="shared" si="6"/>
        <v>-10000</v>
      </c>
      <c r="O57" s="3">
        <f>SUM(H$4:H56)+G57</f>
        <v>745613.98051006894</v>
      </c>
      <c r="P57" s="7">
        <f>O57/SUM($C$4:C57)-1</f>
        <v>0.38076663057420168</v>
      </c>
    </row>
    <row r="58" spans="1:16" x14ac:dyDescent="0.2">
      <c r="A58" s="2">
        <f>净值数据!A58</f>
        <v>42580</v>
      </c>
      <c r="B58" s="8">
        <f>净值数据!M58</f>
        <v>57.52</v>
      </c>
      <c r="C58">
        <v>10000</v>
      </c>
      <c r="D58">
        <f t="shared" si="7"/>
        <v>237500</v>
      </c>
      <c r="E58" s="3">
        <f t="shared" si="0"/>
        <v>173.85257301808065</v>
      </c>
      <c r="F58">
        <f t="shared" si="8"/>
        <v>5640.833617257269</v>
      </c>
      <c r="G58" s="3">
        <f t="shared" si="1"/>
        <v>324460.74966463813</v>
      </c>
      <c r="H58">
        <f t="shared" si="2"/>
        <v>0</v>
      </c>
      <c r="I58">
        <f t="shared" si="3"/>
        <v>237500</v>
      </c>
      <c r="J58">
        <f t="shared" si="4"/>
        <v>5640.833617257269</v>
      </c>
      <c r="K58" s="7">
        <f t="shared" si="5"/>
        <v>0.36615052490373956</v>
      </c>
      <c r="L58">
        <f t="shared" si="6"/>
        <v>-10000</v>
      </c>
      <c r="O58" s="3">
        <f>SUM(H$4:H57)+G58</f>
        <v>785210.9639449208</v>
      </c>
      <c r="P58" s="7">
        <f>O58/SUM($C$4:C58)-1</f>
        <v>0.42765629808167427</v>
      </c>
    </row>
    <row r="59" spans="1:16" x14ac:dyDescent="0.2">
      <c r="A59" s="2">
        <f>净值数据!A59</f>
        <v>42613</v>
      </c>
      <c r="B59" s="8">
        <f>净值数据!M59</f>
        <v>59.71</v>
      </c>
      <c r="C59">
        <v>10000</v>
      </c>
      <c r="D59">
        <f t="shared" si="7"/>
        <v>247500</v>
      </c>
      <c r="E59" s="3">
        <f t="shared" si="0"/>
        <v>167.47613465081227</v>
      </c>
      <c r="F59">
        <f t="shared" si="8"/>
        <v>5808.3097519080811</v>
      </c>
      <c r="G59" s="3">
        <f t="shared" si="1"/>
        <v>346814.17528643151</v>
      </c>
      <c r="H59">
        <f t="shared" si="2"/>
        <v>173407.08764321575</v>
      </c>
      <c r="I59">
        <f t="shared" si="3"/>
        <v>123750</v>
      </c>
      <c r="J59">
        <f t="shared" si="4"/>
        <v>2904.1548759540406</v>
      </c>
      <c r="K59" s="7">
        <f t="shared" si="5"/>
        <v>0.40126939509669302</v>
      </c>
      <c r="L59">
        <f t="shared" si="6"/>
        <v>163407.08764321575</v>
      </c>
      <c r="O59" s="3">
        <f>SUM(H$4:H58)+G59</f>
        <v>807564.38956671418</v>
      </c>
      <c r="P59" s="7">
        <f>O59/SUM($C$4:C59)-1</f>
        <v>0.44207926708341816</v>
      </c>
    </row>
    <row r="60" spans="1:16" x14ac:dyDescent="0.2">
      <c r="A60" s="2">
        <f>净值数据!A60</f>
        <v>42643</v>
      </c>
      <c r="B60" s="8">
        <f>净值数据!M60</f>
        <v>59.5</v>
      </c>
      <c r="C60">
        <v>10000</v>
      </c>
      <c r="D60">
        <f t="shared" si="7"/>
        <v>133750</v>
      </c>
      <c r="E60" s="3">
        <f t="shared" si="0"/>
        <v>168.0672268907563</v>
      </c>
      <c r="F60">
        <f t="shared" si="8"/>
        <v>3072.2221028447971</v>
      </c>
      <c r="G60" s="3">
        <f t="shared" si="1"/>
        <v>182797.21511926543</v>
      </c>
      <c r="H60">
        <f t="shared" si="2"/>
        <v>0</v>
      </c>
      <c r="I60">
        <f t="shared" si="3"/>
        <v>133750</v>
      </c>
      <c r="J60">
        <f t="shared" si="4"/>
        <v>3072.2221028447971</v>
      </c>
      <c r="K60" s="7">
        <f t="shared" si="5"/>
        <v>0.36670815042441451</v>
      </c>
      <c r="L60">
        <f t="shared" si="6"/>
        <v>-10000</v>
      </c>
      <c r="O60" s="3">
        <f>SUM(H$4:H59)+G60</f>
        <v>816954.51704276376</v>
      </c>
      <c r="P60" s="7">
        <f>O60/SUM($C$4:C60)-1</f>
        <v>0.43325353867151528</v>
      </c>
    </row>
    <row r="61" spans="1:16" x14ac:dyDescent="0.2">
      <c r="A61" s="2">
        <f>净值数据!A61</f>
        <v>42674</v>
      </c>
      <c r="B61" s="8">
        <f>净值数据!M61</f>
        <v>56</v>
      </c>
      <c r="C61">
        <v>10000</v>
      </c>
      <c r="D61">
        <f t="shared" si="7"/>
        <v>143750</v>
      </c>
      <c r="E61" s="3">
        <f t="shared" si="0"/>
        <v>178.57142857142858</v>
      </c>
      <c r="F61">
        <f t="shared" si="8"/>
        <v>3250.7935314162255</v>
      </c>
      <c r="G61" s="3">
        <f t="shared" si="1"/>
        <v>182044.43775930864</v>
      </c>
      <c r="H61">
        <f t="shared" si="2"/>
        <v>0</v>
      </c>
      <c r="I61">
        <f t="shared" si="3"/>
        <v>143750</v>
      </c>
      <c r="J61">
        <f t="shared" si="4"/>
        <v>3250.7935314162255</v>
      </c>
      <c r="K61" s="7">
        <f t="shared" si="5"/>
        <v>0.26639608876040799</v>
      </c>
      <c r="L61">
        <f t="shared" si="6"/>
        <v>-10000</v>
      </c>
      <c r="O61" s="3">
        <f>SUM(H$4:H60)+G61</f>
        <v>816201.73968280701</v>
      </c>
      <c r="P61" s="7">
        <f>O61/SUM($C$4:C61)-1</f>
        <v>0.40724437876346031</v>
      </c>
    </row>
    <row r="62" spans="1:16" x14ac:dyDescent="0.2">
      <c r="A62" s="2">
        <f>净值数据!A62</f>
        <v>42704</v>
      </c>
      <c r="B62" s="8">
        <f>净值数据!M62</f>
        <v>60.47</v>
      </c>
      <c r="C62">
        <v>10000</v>
      </c>
      <c r="D62">
        <f t="shared" si="7"/>
        <v>153750</v>
      </c>
      <c r="E62" s="3">
        <f t="shared" si="0"/>
        <v>165.37125847527699</v>
      </c>
      <c r="F62">
        <f t="shared" si="8"/>
        <v>3416.1647898915026</v>
      </c>
      <c r="G62" s="3">
        <f t="shared" si="1"/>
        <v>206575.48484473914</v>
      </c>
      <c r="H62">
        <f t="shared" si="2"/>
        <v>0</v>
      </c>
      <c r="I62">
        <f t="shared" si="3"/>
        <v>153750</v>
      </c>
      <c r="J62">
        <f t="shared" si="4"/>
        <v>3416.1647898915026</v>
      </c>
      <c r="K62" s="7">
        <f t="shared" si="5"/>
        <v>0.34358038923407563</v>
      </c>
      <c r="L62">
        <f t="shared" si="6"/>
        <v>-10000</v>
      </c>
      <c r="O62" s="3">
        <f>SUM(H$4:H61)+G62</f>
        <v>840732.78676823759</v>
      </c>
      <c r="P62" s="7">
        <f>O62/SUM($C$4:C62)-1</f>
        <v>0.42497082503091121</v>
      </c>
    </row>
    <row r="63" spans="1:16" x14ac:dyDescent="0.2">
      <c r="A63" s="2">
        <f>净值数据!A63</f>
        <v>42734</v>
      </c>
      <c r="B63" s="8">
        <f>净值数据!M63</f>
        <v>53.87</v>
      </c>
      <c r="C63">
        <v>10000</v>
      </c>
      <c r="D63">
        <f t="shared" si="7"/>
        <v>163750</v>
      </c>
      <c r="E63" s="3">
        <f t="shared" si="0"/>
        <v>185.63207722294413</v>
      </c>
      <c r="F63">
        <f t="shared" si="8"/>
        <v>3601.7968671144467</v>
      </c>
      <c r="G63" s="3">
        <f t="shared" si="1"/>
        <v>194028.79723145525</v>
      </c>
      <c r="H63">
        <f t="shared" si="2"/>
        <v>0</v>
      </c>
      <c r="I63">
        <f t="shared" si="3"/>
        <v>163750</v>
      </c>
      <c r="J63">
        <f t="shared" si="4"/>
        <v>3601.7968671144467</v>
      </c>
      <c r="K63" s="7">
        <f t="shared" si="5"/>
        <v>0.1849086853829327</v>
      </c>
      <c r="L63">
        <f>H63-C63+G63</f>
        <v>184028.79723145525</v>
      </c>
      <c r="O63" s="3">
        <f>SUM(H$4:H62)+G63</f>
        <v>828186.09915495361</v>
      </c>
      <c r="P63" s="7">
        <f>O63/SUM($C$4:C63)-1</f>
        <v>0.38031016525825612</v>
      </c>
    </row>
    <row r="64" spans="1:16" x14ac:dyDescent="0.2">
      <c r="H64">
        <f>SUM(H4:H63)</f>
        <v>634157.30192349839</v>
      </c>
      <c r="I64" s="3">
        <f>G63+H64</f>
        <v>828186.09915495361</v>
      </c>
      <c r="M64" t="s">
        <v>65</v>
      </c>
      <c r="N64">
        <f>XIRR(L4:L63,A4:A63,0.1)</f>
        <v>0.21227554678916935</v>
      </c>
    </row>
  </sheetData>
  <phoneticPr fontId="2" type="noConversion"/>
  <conditionalFormatting sqref="K1:K64">
    <cfRule type="cellIs" dxfId="23" priority="3" operator="greaterThan">
      <formula>0.5</formula>
    </cfRule>
  </conditionalFormatting>
  <conditionalFormatting sqref="P3">
    <cfRule type="cellIs" dxfId="22" priority="2" operator="greaterThan">
      <formula>0.5</formula>
    </cfRule>
  </conditionalFormatting>
  <conditionalFormatting sqref="P4:P63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{FE5D0536-0168-483A-9C8C-D870D736B7FB}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E5D0536-0168-483A-9C8C-D870D736B7F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P4:P63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4"/>
  <sheetViews>
    <sheetView workbookViewId="0">
      <selection activeCell="O1" sqref="O1:P1048576"/>
    </sheetView>
  </sheetViews>
  <sheetFormatPr defaultRowHeight="14.25" x14ac:dyDescent="0.2"/>
  <cols>
    <col min="1" max="2" width="11.625" style="3" customWidth="1"/>
    <col min="4" max="6" width="13" customWidth="1"/>
    <col min="7" max="7" width="12.75" customWidth="1"/>
    <col min="8" max="11" width="13" customWidth="1"/>
    <col min="15" max="15" width="17.75" customWidth="1"/>
    <col min="16" max="16" width="13" customWidth="1"/>
  </cols>
  <sheetData>
    <row r="1" spans="1:16" x14ac:dyDescent="0.2">
      <c r="M1" t="s">
        <v>66</v>
      </c>
      <c r="N1">
        <v>0.5</v>
      </c>
    </row>
    <row r="2" spans="1:16" x14ac:dyDescent="0.2">
      <c r="M2" t="s">
        <v>67</v>
      </c>
      <c r="N2">
        <v>0.4</v>
      </c>
    </row>
    <row r="3" spans="1:16" x14ac:dyDescent="0.2">
      <c r="A3" s="3" t="str">
        <f>净值数据!A3</f>
        <v>日期</v>
      </c>
      <c r="B3" s="3" t="s">
        <v>7</v>
      </c>
      <c r="C3" s="5" t="s">
        <v>5</v>
      </c>
      <c r="D3" s="5" t="s">
        <v>0</v>
      </c>
      <c r="E3" s="5" t="s">
        <v>1</v>
      </c>
      <c r="F3" s="5" t="s">
        <v>2</v>
      </c>
      <c r="G3" s="5" t="s">
        <v>3</v>
      </c>
      <c r="H3" t="s">
        <v>61</v>
      </c>
      <c r="I3" s="5" t="s">
        <v>62</v>
      </c>
      <c r="J3" s="5" t="s">
        <v>63</v>
      </c>
      <c r="K3" s="6" t="s">
        <v>4</v>
      </c>
      <c r="L3" s="5" t="s">
        <v>64</v>
      </c>
      <c r="O3" s="5" t="s">
        <v>68</v>
      </c>
      <c r="P3" s="6" t="s">
        <v>4</v>
      </c>
    </row>
    <row r="4" spans="1:16" x14ac:dyDescent="0.2">
      <c r="A4" s="2">
        <f>净值数据!A4</f>
        <v>40939</v>
      </c>
      <c r="B4" s="8">
        <f>净值数据!N4</f>
        <v>7.1147229862165</v>
      </c>
      <c r="C4">
        <v>10000</v>
      </c>
      <c r="D4">
        <f>C4</f>
        <v>10000</v>
      </c>
      <c r="E4" s="3">
        <f>C4/B4</f>
        <v>1405.5361001929671</v>
      </c>
      <c r="F4">
        <f>E4</f>
        <v>1405.5361001929671</v>
      </c>
      <c r="G4" s="3">
        <f>F4*B4</f>
        <v>10000</v>
      </c>
      <c r="H4">
        <f>IF(K4&gt;$N$2,G4*$N$1,0)</f>
        <v>0</v>
      </c>
      <c r="I4">
        <f>IF(K4&gt;$N$2,D4*(1-$N$1),D4)</f>
        <v>10000</v>
      </c>
      <c r="J4">
        <f>IF(K4&gt;$N$2,F4*(1-$N$1),F4)</f>
        <v>1405.5361001929671</v>
      </c>
      <c r="K4" s="7">
        <f>G4/D4-1</f>
        <v>0</v>
      </c>
      <c r="L4">
        <f>H4-C4</f>
        <v>-10000</v>
      </c>
      <c r="O4" s="3">
        <f>G4</f>
        <v>10000</v>
      </c>
      <c r="P4" s="7">
        <f>O4/SUM($C$4:C4)-1</f>
        <v>0</v>
      </c>
    </row>
    <row r="5" spans="1:16" x14ac:dyDescent="0.2">
      <c r="A5" s="2">
        <f>净值数据!A5</f>
        <v>40968</v>
      </c>
      <c r="B5" s="8">
        <f>净值数据!N5</f>
        <v>7.7871034002985002</v>
      </c>
      <c r="C5">
        <v>10000</v>
      </c>
      <c r="D5">
        <f>C5+I4</f>
        <v>20000</v>
      </c>
      <c r="E5" s="3">
        <f t="shared" ref="E5:E63" si="0">C5/B5</f>
        <v>1284.1745493730921</v>
      </c>
      <c r="F5">
        <f>E5+J4</f>
        <v>2689.7106495660591</v>
      </c>
      <c r="G5" s="3">
        <f t="shared" ref="G5:G63" si="1">F5*B5</f>
        <v>20945.054945054948</v>
      </c>
      <c r="H5">
        <f t="shared" ref="H5:H63" si="2">IF(K5&gt;$N$2,G5*$N$1,0)</f>
        <v>0</v>
      </c>
      <c r="I5">
        <f t="shared" ref="I5:I63" si="3">IF(K5&gt;$N$2,D5*(1-$N$1),D5)</f>
        <v>20000</v>
      </c>
      <c r="J5">
        <f t="shared" ref="J5:J63" si="4">IF(K5&gt;$N$2,F5*(1-$N$1),F5)</f>
        <v>2689.7106495660591</v>
      </c>
      <c r="K5" s="7">
        <f t="shared" ref="K5:K63" si="5">G5/D5-1</f>
        <v>4.7252747252747307E-2</v>
      </c>
      <c r="L5">
        <f t="shared" ref="L5:L62" si="6">H5-C5</f>
        <v>-10000</v>
      </c>
      <c r="O5" s="3">
        <f>SUM(H$4:H4)+G5</f>
        <v>20945.054945054948</v>
      </c>
      <c r="P5" s="7">
        <f>O5/SUM($C$4:C5)-1</f>
        <v>4.7252747252747307E-2</v>
      </c>
    </row>
    <row r="6" spans="1:16" x14ac:dyDescent="0.2">
      <c r="A6" s="2">
        <f>净值数据!A6</f>
        <v>40998</v>
      </c>
      <c r="B6" s="8">
        <f>净值数据!N6</f>
        <v>7.9473801269109998</v>
      </c>
      <c r="C6">
        <v>10000</v>
      </c>
      <c r="D6">
        <f t="shared" ref="D6:D63" si="7">C6+I5</f>
        <v>30000</v>
      </c>
      <c r="E6" s="3">
        <f t="shared" si="0"/>
        <v>1258.2762923518062</v>
      </c>
      <c r="F6">
        <f t="shared" ref="F6:F63" si="8">E6+J5</f>
        <v>3947.9869419178654</v>
      </c>
      <c r="G6" s="3">
        <f t="shared" si="1"/>
        <v>31376.152963502176</v>
      </c>
      <c r="H6">
        <f t="shared" si="2"/>
        <v>0</v>
      </c>
      <c r="I6">
        <f t="shared" si="3"/>
        <v>30000</v>
      </c>
      <c r="J6">
        <f t="shared" si="4"/>
        <v>3947.9869419178654</v>
      </c>
      <c r="K6" s="7">
        <f t="shared" si="5"/>
        <v>4.5871765450072433E-2</v>
      </c>
      <c r="L6">
        <f t="shared" si="6"/>
        <v>-10000</v>
      </c>
      <c r="O6" s="3">
        <f>SUM(H$4:H5)+G6</f>
        <v>31376.152963502176</v>
      </c>
      <c r="P6" s="7">
        <f>O6/SUM($C$4:C6)-1</f>
        <v>4.5871765450072433E-2</v>
      </c>
    </row>
    <row r="7" spans="1:16" x14ac:dyDescent="0.2">
      <c r="A7" s="2">
        <f>净值数据!A7</f>
        <v>41026</v>
      </c>
      <c r="B7" s="8">
        <f>净值数据!N7</f>
        <v>8.5572135257295994</v>
      </c>
      <c r="C7">
        <v>10000</v>
      </c>
      <c r="D7">
        <f t="shared" si="7"/>
        <v>40000</v>
      </c>
      <c r="E7" s="3">
        <f t="shared" si="0"/>
        <v>1168.6047064190077</v>
      </c>
      <c r="F7">
        <f t="shared" si="8"/>
        <v>5116.5916483368728</v>
      </c>
      <c r="G7" s="3">
        <f t="shared" si="1"/>
        <v>43783.767258783395</v>
      </c>
      <c r="H7">
        <f t="shared" si="2"/>
        <v>0</v>
      </c>
      <c r="I7">
        <f t="shared" si="3"/>
        <v>40000</v>
      </c>
      <c r="J7">
        <f t="shared" si="4"/>
        <v>5116.5916483368728</v>
      </c>
      <c r="K7" s="7">
        <f t="shared" si="5"/>
        <v>9.4594181469584981E-2</v>
      </c>
      <c r="L7">
        <f t="shared" si="6"/>
        <v>-10000</v>
      </c>
      <c r="O7" s="3">
        <f>SUM(H$4:H6)+G7</f>
        <v>43783.767258783395</v>
      </c>
      <c r="P7" s="7">
        <f>O7/SUM($C$4:C7)-1</f>
        <v>9.4594181469584981E-2</v>
      </c>
    </row>
    <row r="8" spans="1:16" x14ac:dyDescent="0.2">
      <c r="A8" s="2">
        <f>净值数据!A8</f>
        <v>41060</v>
      </c>
      <c r="B8" s="8">
        <f>净值数据!N8</f>
        <v>8.9129496750403998</v>
      </c>
      <c r="C8">
        <v>10000</v>
      </c>
      <c r="D8">
        <f t="shared" si="7"/>
        <v>50000</v>
      </c>
      <c r="E8" s="3">
        <f t="shared" si="0"/>
        <v>1121.9630273470239</v>
      </c>
      <c r="F8">
        <f t="shared" si="8"/>
        <v>6238.5546756838967</v>
      </c>
      <c r="G8" s="3">
        <f t="shared" si="1"/>
        <v>55603.92386935855</v>
      </c>
      <c r="H8">
        <f t="shared" si="2"/>
        <v>0</v>
      </c>
      <c r="I8">
        <f t="shared" si="3"/>
        <v>50000</v>
      </c>
      <c r="J8">
        <f t="shared" si="4"/>
        <v>6238.5546756838967</v>
      </c>
      <c r="K8" s="7">
        <f t="shared" si="5"/>
        <v>0.11207847738717103</v>
      </c>
      <c r="L8">
        <f t="shared" si="6"/>
        <v>-10000</v>
      </c>
      <c r="O8" s="3">
        <f>SUM(H$4:H7)+G8</f>
        <v>55603.92386935855</v>
      </c>
      <c r="P8" s="7">
        <f>O8/SUM($C$4:C8)-1</f>
        <v>0.11207847738717103</v>
      </c>
    </row>
    <row r="9" spans="1:16" x14ac:dyDescent="0.2">
      <c r="A9" s="2">
        <f>净值数据!A9</f>
        <v>41089</v>
      </c>
      <c r="B9" s="8">
        <f>净值数据!N9</f>
        <v>8.1506579265171997</v>
      </c>
      <c r="C9">
        <v>10000</v>
      </c>
      <c r="D9">
        <f t="shared" si="7"/>
        <v>60000</v>
      </c>
      <c r="E9" s="3">
        <f t="shared" si="0"/>
        <v>1226.894821271567</v>
      </c>
      <c r="F9">
        <f t="shared" si="8"/>
        <v>7465.4494969554635</v>
      </c>
      <c r="G9" s="3">
        <f t="shared" si="1"/>
        <v>60848.32511737389</v>
      </c>
      <c r="H9">
        <f t="shared" si="2"/>
        <v>0</v>
      </c>
      <c r="I9">
        <f t="shared" si="3"/>
        <v>60000</v>
      </c>
      <c r="J9">
        <f t="shared" si="4"/>
        <v>7465.4494969554635</v>
      </c>
      <c r="K9" s="7">
        <f t="shared" si="5"/>
        <v>1.4138751956231488E-2</v>
      </c>
      <c r="L9">
        <f t="shared" si="6"/>
        <v>-10000</v>
      </c>
      <c r="O9" s="3">
        <f>SUM(H$4:H8)+G9</f>
        <v>60848.32511737389</v>
      </c>
      <c r="P9" s="7">
        <f>O9/SUM($C$4:C9)-1</f>
        <v>1.4138751956231488E-2</v>
      </c>
    </row>
    <row r="10" spans="1:16" x14ac:dyDescent="0.2">
      <c r="A10" s="2">
        <f>净值数据!A10</f>
        <v>41121</v>
      </c>
      <c r="B10" s="8">
        <f>净值数据!N10</f>
        <v>8.7013163703492999</v>
      </c>
      <c r="C10">
        <v>10000</v>
      </c>
      <c r="D10">
        <f t="shared" si="7"/>
        <v>70000</v>
      </c>
      <c r="E10" s="3">
        <f t="shared" si="0"/>
        <v>1149.2513976478442</v>
      </c>
      <c r="F10">
        <f t="shared" si="8"/>
        <v>8614.7008946033075</v>
      </c>
      <c r="G10" s="3">
        <f t="shared" si="1"/>
        <v>74959.237919874518</v>
      </c>
      <c r="H10">
        <f t="shared" si="2"/>
        <v>0</v>
      </c>
      <c r="I10">
        <f t="shared" si="3"/>
        <v>70000</v>
      </c>
      <c r="J10">
        <f t="shared" si="4"/>
        <v>8614.7008946033075</v>
      </c>
      <c r="K10" s="7">
        <f t="shared" si="5"/>
        <v>7.0846255998207486E-2</v>
      </c>
      <c r="L10">
        <f t="shared" si="6"/>
        <v>-10000</v>
      </c>
      <c r="O10" s="3">
        <f>SUM(H$4:H9)+G10</f>
        <v>74959.237919874518</v>
      </c>
      <c r="P10" s="7">
        <f>O10/SUM($C$4:C10)-1</f>
        <v>7.0846255998207486E-2</v>
      </c>
    </row>
    <row r="11" spans="1:16" x14ac:dyDescent="0.2">
      <c r="A11" s="2">
        <f>净值数据!A11</f>
        <v>41152</v>
      </c>
      <c r="B11" s="8">
        <f>净值数据!N11</f>
        <v>8.1930058004162998</v>
      </c>
      <c r="C11">
        <v>10000</v>
      </c>
      <c r="D11">
        <f t="shared" si="7"/>
        <v>80000</v>
      </c>
      <c r="E11" s="3">
        <f t="shared" si="0"/>
        <v>1220.5532674579438</v>
      </c>
      <c r="F11">
        <f t="shared" si="8"/>
        <v>9835.2541620612519</v>
      </c>
      <c r="G11" s="3">
        <f t="shared" si="1"/>
        <v>80580.294398336395</v>
      </c>
      <c r="H11">
        <f t="shared" si="2"/>
        <v>0</v>
      </c>
      <c r="I11">
        <f t="shared" si="3"/>
        <v>80000</v>
      </c>
      <c r="J11">
        <f t="shared" si="4"/>
        <v>9835.2541620612519</v>
      </c>
      <c r="K11" s="7">
        <f t="shared" si="5"/>
        <v>7.2536799792048967E-3</v>
      </c>
      <c r="L11">
        <f t="shared" si="6"/>
        <v>-10000</v>
      </c>
      <c r="O11" s="3">
        <f>SUM(H$4:H10)+G11</f>
        <v>80580.294398336395</v>
      </c>
      <c r="P11" s="7">
        <f>O11/SUM($C$4:C11)-1</f>
        <v>7.2536799792048967E-3</v>
      </c>
    </row>
    <row r="12" spans="1:16" x14ac:dyDescent="0.2">
      <c r="A12" s="2">
        <f>净值数据!A12</f>
        <v>41180</v>
      </c>
      <c r="B12" s="8">
        <f>净值数据!N12</f>
        <v>8.5572283347776992</v>
      </c>
      <c r="C12">
        <v>10000</v>
      </c>
      <c r="D12">
        <f t="shared" si="7"/>
        <v>90000</v>
      </c>
      <c r="E12" s="3">
        <f t="shared" si="0"/>
        <v>1168.602684044165</v>
      </c>
      <c r="F12">
        <f t="shared" si="8"/>
        <v>11003.856846105416</v>
      </c>
      <c r="G12" s="3">
        <f t="shared" si="1"/>
        <v>94162.515595330842</v>
      </c>
      <c r="H12">
        <f t="shared" si="2"/>
        <v>0</v>
      </c>
      <c r="I12">
        <f t="shared" si="3"/>
        <v>90000</v>
      </c>
      <c r="J12">
        <f t="shared" si="4"/>
        <v>11003.856846105416</v>
      </c>
      <c r="K12" s="7">
        <f t="shared" si="5"/>
        <v>4.6250173281453755E-2</v>
      </c>
      <c r="L12">
        <f t="shared" si="6"/>
        <v>-10000</v>
      </c>
      <c r="O12" s="3">
        <f>SUM(H$4:H11)+G12</f>
        <v>94162.515595330842</v>
      </c>
      <c r="P12" s="7">
        <f>O12/SUM($C$4:C12)-1</f>
        <v>4.6250173281453755E-2</v>
      </c>
    </row>
    <row r="13" spans="1:16" x14ac:dyDescent="0.2">
      <c r="A13" s="2">
        <f>净值数据!A13</f>
        <v>41213</v>
      </c>
      <c r="B13" s="8">
        <f>净值数据!N13</f>
        <v>9.2416465037426008</v>
      </c>
      <c r="C13">
        <v>10000</v>
      </c>
      <c r="D13">
        <f t="shared" si="7"/>
        <v>100000</v>
      </c>
      <c r="E13" s="3">
        <f t="shared" si="0"/>
        <v>1082.0582669928231</v>
      </c>
      <c r="F13">
        <f t="shared" si="8"/>
        <v>12085.915113098239</v>
      </c>
      <c r="G13" s="3">
        <f t="shared" si="1"/>
        <v>111693.7551494942</v>
      </c>
      <c r="H13">
        <f t="shared" si="2"/>
        <v>0</v>
      </c>
      <c r="I13">
        <f t="shared" si="3"/>
        <v>100000</v>
      </c>
      <c r="J13">
        <f t="shared" si="4"/>
        <v>12085.915113098239</v>
      </c>
      <c r="K13" s="7">
        <f t="shared" si="5"/>
        <v>0.116937551494942</v>
      </c>
      <c r="L13">
        <f t="shared" si="6"/>
        <v>-10000</v>
      </c>
      <c r="O13" s="3">
        <f>SUM(H$4:H12)+G13</f>
        <v>111693.7551494942</v>
      </c>
      <c r="P13" s="7">
        <f>O13/SUM($C$4:C13)-1</f>
        <v>0.116937551494942</v>
      </c>
    </row>
    <row r="14" spans="1:16" x14ac:dyDescent="0.2">
      <c r="A14" s="2">
        <f>净值数据!A14</f>
        <v>41243</v>
      </c>
      <c r="B14" s="8">
        <f>净值数据!N14</f>
        <v>9.3937394301793002</v>
      </c>
      <c r="C14">
        <v>10000</v>
      </c>
      <c r="D14">
        <f t="shared" si="7"/>
        <v>110000</v>
      </c>
      <c r="E14" s="3">
        <f t="shared" si="0"/>
        <v>1064.5387892997078</v>
      </c>
      <c r="F14">
        <f t="shared" si="8"/>
        <v>13150.453902397947</v>
      </c>
      <c r="G14" s="3">
        <f t="shared" si="1"/>
        <v>123531.93734771085</v>
      </c>
      <c r="H14">
        <f t="shared" si="2"/>
        <v>0</v>
      </c>
      <c r="I14">
        <f t="shared" si="3"/>
        <v>110000</v>
      </c>
      <c r="J14">
        <f t="shared" si="4"/>
        <v>13150.453902397947</v>
      </c>
      <c r="K14" s="7">
        <f t="shared" si="5"/>
        <v>0.12301761225191687</v>
      </c>
      <c r="L14">
        <f t="shared" si="6"/>
        <v>-10000</v>
      </c>
      <c r="O14" s="3">
        <f>SUM(H$4:H13)+G14</f>
        <v>123531.93734771085</v>
      </c>
      <c r="P14" s="7">
        <f>O14/SUM($C$4:C14)-1</f>
        <v>0.12301761225191687</v>
      </c>
    </row>
    <row r="15" spans="1:16" x14ac:dyDescent="0.2">
      <c r="A15" s="2">
        <f>净值数据!A15</f>
        <v>41274</v>
      </c>
      <c r="B15" s="8">
        <f>净值数据!N15</f>
        <v>10.206235852986</v>
      </c>
      <c r="C15">
        <v>10000</v>
      </c>
      <c r="D15">
        <f t="shared" si="7"/>
        <v>120000</v>
      </c>
      <c r="E15" s="3">
        <f t="shared" si="0"/>
        <v>979.79315234757564</v>
      </c>
      <c r="F15">
        <f t="shared" si="8"/>
        <v>14130.247054745523</v>
      </c>
      <c r="G15" s="3">
        <f t="shared" si="1"/>
        <v>144216.63410169358</v>
      </c>
      <c r="H15">
        <f t="shared" si="2"/>
        <v>0</v>
      </c>
      <c r="I15">
        <f t="shared" si="3"/>
        <v>120000</v>
      </c>
      <c r="J15">
        <f t="shared" si="4"/>
        <v>14130.247054745523</v>
      </c>
      <c r="K15" s="7">
        <f t="shared" si="5"/>
        <v>0.20180528418077981</v>
      </c>
      <c r="L15">
        <f t="shared" si="6"/>
        <v>-10000</v>
      </c>
      <c r="O15" s="3">
        <f>SUM(H$4:H14)+G15</f>
        <v>144216.63410169358</v>
      </c>
      <c r="P15" s="7">
        <f>O15/SUM($C$4:C15)-1</f>
        <v>0.20180528418077981</v>
      </c>
    </row>
    <row r="16" spans="1:16" x14ac:dyDescent="0.2">
      <c r="A16" s="2">
        <f>净值数据!A16</f>
        <v>41305</v>
      </c>
      <c r="B16" s="8">
        <f>净值数据!N16</f>
        <v>11.715157781054</v>
      </c>
      <c r="C16">
        <v>10000</v>
      </c>
      <c r="D16">
        <f t="shared" si="7"/>
        <v>130000</v>
      </c>
      <c r="E16" s="3">
        <f t="shared" si="0"/>
        <v>853.59499094175328</v>
      </c>
      <c r="F16">
        <f t="shared" si="8"/>
        <v>14983.842045687277</v>
      </c>
      <c r="G16" s="3">
        <f t="shared" si="1"/>
        <v>175538.07373161739</v>
      </c>
      <c r="H16">
        <f t="shared" si="2"/>
        <v>0</v>
      </c>
      <c r="I16">
        <f t="shared" si="3"/>
        <v>130000</v>
      </c>
      <c r="J16">
        <f t="shared" si="4"/>
        <v>14983.842045687277</v>
      </c>
      <c r="K16" s="7">
        <f t="shared" si="5"/>
        <v>0.35029287485859539</v>
      </c>
      <c r="L16">
        <f t="shared" si="6"/>
        <v>-10000</v>
      </c>
      <c r="O16" s="3">
        <f>SUM(H$4:H15)+G16</f>
        <v>175538.07373161739</v>
      </c>
      <c r="P16" s="7">
        <f>O16/SUM($C$4:C16)-1</f>
        <v>0.35029287485859539</v>
      </c>
    </row>
    <row r="17" spans="1:16" x14ac:dyDescent="0.2">
      <c r="A17" s="2">
        <f>净值数据!A17</f>
        <v>41333</v>
      </c>
      <c r="B17" s="8">
        <f>净值数据!N17</f>
        <v>11.627103981537999</v>
      </c>
      <c r="C17">
        <v>10000</v>
      </c>
      <c r="D17">
        <f t="shared" si="7"/>
        <v>140000</v>
      </c>
      <c r="E17" s="3">
        <f t="shared" si="0"/>
        <v>860.0593936270302</v>
      </c>
      <c r="F17">
        <f t="shared" si="8"/>
        <v>15843.901439314308</v>
      </c>
      <c r="G17" s="3">
        <f t="shared" si="1"/>
        <v>184218.68950814701</v>
      </c>
      <c r="H17">
        <f t="shared" si="2"/>
        <v>0</v>
      </c>
      <c r="I17">
        <f t="shared" si="3"/>
        <v>140000</v>
      </c>
      <c r="J17">
        <f t="shared" si="4"/>
        <v>15843.901439314308</v>
      </c>
      <c r="K17" s="7">
        <f t="shared" si="5"/>
        <v>0.31584778220105014</v>
      </c>
      <c r="L17">
        <f t="shared" si="6"/>
        <v>-10000</v>
      </c>
      <c r="O17" s="3">
        <f>SUM(H$4:H16)+G17</f>
        <v>184218.68950814701</v>
      </c>
      <c r="P17" s="7">
        <f>O17/SUM($C$4:C17)-1</f>
        <v>0.31584778220105014</v>
      </c>
    </row>
    <row r="18" spans="1:16" x14ac:dyDescent="0.2">
      <c r="A18" s="2">
        <f>净值数据!A18</f>
        <v>41362</v>
      </c>
      <c r="B18" s="8">
        <f>净值数据!N18</f>
        <v>11.434986600776</v>
      </c>
      <c r="C18">
        <v>10000</v>
      </c>
      <c r="D18">
        <f t="shared" si="7"/>
        <v>150000</v>
      </c>
      <c r="E18" s="3">
        <f t="shared" si="0"/>
        <v>874.50911392597357</v>
      </c>
      <c r="F18">
        <f t="shared" si="8"/>
        <v>16718.410553240283</v>
      </c>
      <c r="G18" s="3">
        <f t="shared" si="1"/>
        <v>191174.80066257471</v>
      </c>
      <c r="H18">
        <f t="shared" si="2"/>
        <v>0</v>
      </c>
      <c r="I18">
        <f t="shared" si="3"/>
        <v>150000</v>
      </c>
      <c r="J18">
        <f t="shared" si="4"/>
        <v>16718.410553240283</v>
      </c>
      <c r="K18" s="7">
        <f t="shared" si="5"/>
        <v>0.2744986710838313</v>
      </c>
      <c r="L18">
        <f t="shared" si="6"/>
        <v>-10000</v>
      </c>
      <c r="O18" s="3">
        <f>SUM(H$4:H17)+G18</f>
        <v>191174.80066257471</v>
      </c>
      <c r="P18" s="7">
        <f>O18/SUM($C$4:C18)-1</f>
        <v>0.2744986710838313</v>
      </c>
    </row>
    <row r="19" spans="1:16" x14ac:dyDescent="0.2">
      <c r="A19" s="2">
        <f>净值数据!A19</f>
        <v>41390</v>
      </c>
      <c r="B19" s="8">
        <f>净值数据!N19</f>
        <v>10.406358124613</v>
      </c>
      <c r="C19">
        <v>10000</v>
      </c>
      <c r="D19">
        <f t="shared" si="7"/>
        <v>160000</v>
      </c>
      <c r="E19" s="3">
        <f t="shared" si="0"/>
        <v>960.9509763409078</v>
      </c>
      <c r="F19">
        <f t="shared" si="8"/>
        <v>17679.361529581191</v>
      </c>
      <c r="G19" s="3">
        <f t="shared" si="1"/>
        <v>183977.76749132774</v>
      </c>
      <c r="H19">
        <f t="shared" si="2"/>
        <v>0</v>
      </c>
      <c r="I19">
        <f t="shared" si="3"/>
        <v>160000</v>
      </c>
      <c r="J19">
        <f t="shared" si="4"/>
        <v>17679.361529581191</v>
      </c>
      <c r="K19" s="7">
        <f t="shared" si="5"/>
        <v>0.14986104682079837</v>
      </c>
      <c r="L19">
        <f t="shared" si="6"/>
        <v>-10000</v>
      </c>
      <c r="O19" s="3">
        <f>SUM(H$4:H18)+G19</f>
        <v>183977.76749132774</v>
      </c>
      <c r="P19" s="7">
        <f>O19/SUM($C$4:C19)-1</f>
        <v>0.14986104682079837</v>
      </c>
    </row>
    <row r="20" spans="1:16" x14ac:dyDescent="0.2">
      <c r="A20" s="2">
        <f>净值数据!A20</f>
        <v>41425</v>
      </c>
      <c r="B20" s="8">
        <f>净值数据!N20</f>
        <v>10.730556204649</v>
      </c>
      <c r="C20">
        <v>10000</v>
      </c>
      <c r="D20">
        <f t="shared" si="7"/>
        <v>170000</v>
      </c>
      <c r="E20" s="3">
        <f t="shared" si="0"/>
        <v>931.91814191956917</v>
      </c>
      <c r="F20">
        <f t="shared" si="8"/>
        <v>18611.279671500761</v>
      </c>
      <c r="G20" s="3">
        <f t="shared" si="1"/>
        <v>199709.38255548029</v>
      </c>
      <c r="H20">
        <f t="shared" si="2"/>
        <v>0</v>
      </c>
      <c r="I20">
        <f t="shared" si="3"/>
        <v>170000</v>
      </c>
      <c r="J20">
        <f t="shared" si="4"/>
        <v>18611.279671500761</v>
      </c>
      <c r="K20" s="7">
        <f t="shared" si="5"/>
        <v>0.17476107385576634</v>
      </c>
      <c r="L20">
        <f t="shared" si="6"/>
        <v>-10000</v>
      </c>
      <c r="O20" s="3">
        <f>SUM(H$4:H19)+G20</f>
        <v>199709.38255548029</v>
      </c>
      <c r="P20" s="7">
        <f>O20/SUM($C$4:C20)-1</f>
        <v>0.17476107385576634</v>
      </c>
    </row>
    <row r="21" spans="1:16" x14ac:dyDescent="0.2">
      <c r="A21" s="2">
        <f>净值数据!A21</f>
        <v>41453</v>
      </c>
      <c r="B21" s="8">
        <f>净值数据!N21</f>
        <v>10.030128253954</v>
      </c>
      <c r="C21">
        <v>10000</v>
      </c>
      <c r="D21">
        <f t="shared" si="7"/>
        <v>180000</v>
      </c>
      <c r="E21" s="3">
        <f t="shared" si="0"/>
        <v>996.99622445584146</v>
      </c>
      <c r="F21">
        <f t="shared" si="8"/>
        <v>19608.275895956602</v>
      </c>
      <c r="G21" s="3">
        <f t="shared" si="1"/>
        <v>196673.52207535951</v>
      </c>
      <c r="H21">
        <f t="shared" si="2"/>
        <v>0</v>
      </c>
      <c r="I21">
        <f t="shared" si="3"/>
        <v>180000</v>
      </c>
      <c r="J21">
        <f t="shared" si="4"/>
        <v>19608.275895956602</v>
      </c>
      <c r="K21" s="7">
        <f t="shared" si="5"/>
        <v>9.2630678196441663E-2</v>
      </c>
      <c r="L21">
        <f t="shared" si="6"/>
        <v>-10000</v>
      </c>
      <c r="O21" s="3">
        <f>SUM(H$4:H20)+G21</f>
        <v>196673.52207535951</v>
      </c>
      <c r="P21" s="7">
        <f>O21/SUM($C$4:C21)-1</f>
        <v>9.2630678196441663E-2</v>
      </c>
    </row>
    <row r="22" spans="1:16" x14ac:dyDescent="0.2">
      <c r="A22" s="2">
        <f>净值数据!A22</f>
        <v>41486</v>
      </c>
      <c r="B22" s="8">
        <f>净值数据!N22</f>
        <v>10.836660558467001</v>
      </c>
      <c r="C22">
        <v>10000</v>
      </c>
      <c r="D22">
        <f t="shared" si="7"/>
        <v>190000</v>
      </c>
      <c r="E22" s="3">
        <f t="shared" si="0"/>
        <v>922.7935069154405</v>
      </c>
      <c r="F22">
        <f t="shared" si="8"/>
        <v>20531.069402872043</v>
      </c>
      <c r="G22" s="3">
        <f t="shared" si="1"/>
        <v>222488.23002125209</v>
      </c>
      <c r="H22">
        <f t="shared" si="2"/>
        <v>0</v>
      </c>
      <c r="I22">
        <f t="shared" si="3"/>
        <v>190000</v>
      </c>
      <c r="J22">
        <f t="shared" si="4"/>
        <v>20531.069402872043</v>
      </c>
      <c r="K22" s="7">
        <f t="shared" si="5"/>
        <v>0.1709906843223794</v>
      </c>
      <c r="L22">
        <f t="shared" si="6"/>
        <v>-10000</v>
      </c>
      <c r="O22" s="3">
        <f>SUM(H$4:H21)+G22</f>
        <v>222488.23002125209</v>
      </c>
      <c r="P22" s="7">
        <f>O22/SUM($C$4:C22)-1</f>
        <v>0.1709906843223794</v>
      </c>
    </row>
    <row r="23" spans="1:16" x14ac:dyDescent="0.2">
      <c r="A23" s="2">
        <f>净值数据!A23</f>
        <v>41516</v>
      </c>
      <c r="B23" s="8">
        <f>净值数据!N23</f>
        <v>10.853313129437</v>
      </c>
      <c r="C23">
        <v>10000</v>
      </c>
      <c r="D23">
        <f t="shared" si="7"/>
        <v>200000</v>
      </c>
      <c r="E23" s="3">
        <f t="shared" si="0"/>
        <v>921.37763655573588</v>
      </c>
      <c r="F23">
        <f t="shared" si="8"/>
        <v>21452.447039427778</v>
      </c>
      <c r="G23" s="3">
        <f t="shared" si="1"/>
        <v>232830.1251115734</v>
      </c>
      <c r="H23">
        <f t="shared" si="2"/>
        <v>0</v>
      </c>
      <c r="I23">
        <f t="shared" si="3"/>
        <v>200000</v>
      </c>
      <c r="J23">
        <f t="shared" si="4"/>
        <v>21452.447039427778</v>
      </c>
      <c r="K23" s="7">
        <f t="shared" si="5"/>
        <v>0.16415062555786708</v>
      </c>
      <c r="L23">
        <f t="shared" si="6"/>
        <v>-10000</v>
      </c>
      <c r="O23" s="3">
        <f>SUM(H$4:H22)+G23</f>
        <v>232830.1251115734</v>
      </c>
      <c r="P23" s="7">
        <f>O23/SUM($C$4:C23)-1</f>
        <v>0.16415062555786708</v>
      </c>
    </row>
    <row r="24" spans="1:16" x14ac:dyDescent="0.2">
      <c r="A24" s="2">
        <f>净值数据!A24</f>
        <v>41547</v>
      </c>
      <c r="B24" s="8">
        <f>净值数据!N24</f>
        <v>11.057307123814001</v>
      </c>
      <c r="C24">
        <v>10000</v>
      </c>
      <c r="D24">
        <f t="shared" si="7"/>
        <v>210000</v>
      </c>
      <c r="E24" s="3">
        <f t="shared" si="0"/>
        <v>904.37932925486984</v>
      </c>
      <c r="F24">
        <f t="shared" si="8"/>
        <v>22356.826368682647</v>
      </c>
      <c r="G24" s="3">
        <f t="shared" si="1"/>
        <v>247206.29547230733</v>
      </c>
      <c r="H24">
        <f t="shared" si="2"/>
        <v>0</v>
      </c>
      <c r="I24">
        <f t="shared" si="3"/>
        <v>210000</v>
      </c>
      <c r="J24">
        <f t="shared" si="4"/>
        <v>22356.826368682647</v>
      </c>
      <c r="K24" s="7">
        <f t="shared" si="5"/>
        <v>0.17717283558241581</v>
      </c>
      <c r="L24">
        <f t="shared" si="6"/>
        <v>-10000</v>
      </c>
      <c r="O24" s="3">
        <f>SUM(H$4:H23)+G24</f>
        <v>247206.29547230733</v>
      </c>
      <c r="P24" s="7">
        <f>O24/SUM($C$4:C24)-1</f>
        <v>0.17717283558241581</v>
      </c>
    </row>
    <row r="25" spans="1:16" x14ac:dyDescent="0.2">
      <c r="A25" s="2">
        <f>净值数据!A25</f>
        <v>41578</v>
      </c>
      <c r="B25" s="8">
        <f>净值数据!N25</f>
        <v>12.822479646592001</v>
      </c>
      <c r="C25">
        <v>10000</v>
      </c>
      <c r="D25">
        <f t="shared" si="7"/>
        <v>220000</v>
      </c>
      <c r="E25" s="3">
        <f t="shared" si="0"/>
        <v>779.88035665611926</v>
      </c>
      <c r="F25">
        <f t="shared" si="8"/>
        <v>23136.706725338765</v>
      </c>
      <c r="G25" s="3">
        <f t="shared" si="1"/>
        <v>296669.95107482455</v>
      </c>
      <c r="H25">
        <f t="shared" si="2"/>
        <v>0</v>
      </c>
      <c r="I25">
        <f t="shared" si="3"/>
        <v>220000</v>
      </c>
      <c r="J25">
        <f t="shared" si="4"/>
        <v>23136.706725338765</v>
      </c>
      <c r="K25" s="7">
        <f t="shared" si="5"/>
        <v>0.3484997776128389</v>
      </c>
      <c r="L25">
        <f t="shared" si="6"/>
        <v>-10000</v>
      </c>
      <c r="O25" s="3">
        <f>SUM(H$4:H24)+G25</f>
        <v>296669.95107482455</v>
      </c>
      <c r="P25" s="7">
        <f>O25/SUM($C$4:C25)-1</f>
        <v>0.3484997776128389</v>
      </c>
    </row>
    <row r="26" spans="1:16" x14ac:dyDescent="0.2">
      <c r="A26" s="2">
        <f>净值数据!A26</f>
        <v>41607</v>
      </c>
      <c r="B26" s="8">
        <f>净值数据!N26</f>
        <v>12.989005356288001</v>
      </c>
      <c r="C26">
        <v>10000</v>
      </c>
      <c r="D26">
        <f t="shared" si="7"/>
        <v>230000</v>
      </c>
      <c r="E26" s="3">
        <f t="shared" si="0"/>
        <v>769.88189054514339</v>
      </c>
      <c r="F26">
        <f t="shared" si="8"/>
        <v>23906.588615883909</v>
      </c>
      <c r="G26" s="3">
        <f t="shared" si="1"/>
        <v>310522.80758228985</v>
      </c>
      <c r="H26">
        <f>IF(K26&gt;$N$2,G26*$N$1,0)</f>
        <v>0</v>
      </c>
      <c r="I26">
        <f t="shared" si="3"/>
        <v>230000</v>
      </c>
      <c r="J26">
        <f t="shared" si="4"/>
        <v>23906.588615883909</v>
      </c>
      <c r="K26" s="7">
        <f t="shared" si="5"/>
        <v>0.35009916340126024</v>
      </c>
      <c r="L26">
        <f t="shared" si="6"/>
        <v>-10000</v>
      </c>
      <c r="O26" s="3">
        <f>SUM(H$4:H25)+G26</f>
        <v>310522.80758228985</v>
      </c>
      <c r="P26" s="7">
        <f>O26/SUM($C$4:C26)-1</f>
        <v>0.35009916340126024</v>
      </c>
    </row>
    <row r="27" spans="1:16" x14ac:dyDescent="0.2">
      <c r="A27" s="2">
        <f>净值数据!A27</f>
        <v>41639</v>
      </c>
      <c r="B27" s="8">
        <f>净值数据!N27</f>
        <v>13.596824196678</v>
      </c>
      <c r="C27">
        <v>10000</v>
      </c>
      <c r="D27">
        <f t="shared" si="7"/>
        <v>240000</v>
      </c>
      <c r="E27" s="3">
        <f t="shared" si="0"/>
        <v>735.4658599206731</v>
      </c>
      <c r="F27">
        <f t="shared" si="8"/>
        <v>24642.054475804583</v>
      </c>
      <c r="G27" s="3">
        <f t="shared" si="1"/>
        <v>335053.68255247717</v>
      </c>
      <c r="H27">
        <f t="shared" si="2"/>
        <v>0</v>
      </c>
      <c r="I27">
        <f t="shared" si="3"/>
        <v>240000</v>
      </c>
      <c r="J27">
        <f t="shared" si="4"/>
        <v>24642.054475804583</v>
      </c>
      <c r="K27" s="7">
        <f t="shared" si="5"/>
        <v>0.39605701063532162</v>
      </c>
      <c r="L27">
        <f t="shared" si="6"/>
        <v>-10000</v>
      </c>
      <c r="O27" s="3">
        <f>SUM(H$4:H26)+G27</f>
        <v>335053.68255247717</v>
      </c>
      <c r="P27" s="7">
        <f>O27/SUM($C$4:C27)-1</f>
        <v>0.39605701063532162</v>
      </c>
    </row>
    <row r="28" spans="1:16" x14ac:dyDescent="0.2">
      <c r="A28" s="2">
        <f>净值数据!A28</f>
        <v>41669</v>
      </c>
      <c r="B28" s="8">
        <f>净值数据!N28</f>
        <v>11.806672817446</v>
      </c>
      <c r="C28">
        <v>10000</v>
      </c>
      <c r="D28">
        <f t="shared" si="7"/>
        <v>250000</v>
      </c>
      <c r="E28" s="3">
        <f t="shared" si="0"/>
        <v>846.97866660822604</v>
      </c>
      <c r="F28">
        <f t="shared" si="8"/>
        <v>25489.033142412809</v>
      </c>
      <c r="G28" s="3">
        <f t="shared" si="1"/>
        <v>300940.6747455055</v>
      </c>
      <c r="H28">
        <f t="shared" si="2"/>
        <v>0</v>
      </c>
      <c r="I28">
        <f t="shared" si="3"/>
        <v>250000</v>
      </c>
      <c r="J28">
        <f t="shared" si="4"/>
        <v>25489.033142412809</v>
      </c>
      <c r="K28" s="7">
        <f t="shared" si="5"/>
        <v>0.20376269898202204</v>
      </c>
      <c r="L28">
        <f t="shared" si="6"/>
        <v>-10000</v>
      </c>
      <c r="O28" s="3">
        <f>SUM(H$4:H27)+G28</f>
        <v>300940.6747455055</v>
      </c>
      <c r="P28" s="7">
        <f>O28/SUM($C$4:C28)-1</f>
        <v>0.20376269898202204</v>
      </c>
    </row>
    <row r="29" spans="1:16" x14ac:dyDescent="0.2">
      <c r="A29" s="2">
        <f>净值数据!A29</f>
        <v>41698</v>
      </c>
      <c r="B29" s="8">
        <f>净值数据!N29</f>
        <v>11.55272111016</v>
      </c>
      <c r="C29">
        <v>10000</v>
      </c>
      <c r="D29">
        <f t="shared" si="7"/>
        <v>260000</v>
      </c>
      <c r="E29" s="3">
        <f t="shared" si="0"/>
        <v>865.59693639670184</v>
      </c>
      <c r="F29">
        <f t="shared" si="8"/>
        <v>26354.63007880951</v>
      </c>
      <c r="G29" s="3">
        <f t="shared" si="1"/>
        <v>304467.69126192032</v>
      </c>
      <c r="H29">
        <f t="shared" si="2"/>
        <v>0</v>
      </c>
      <c r="I29">
        <f t="shared" si="3"/>
        <v>260000</v>
      </c>
      <c r="J29">
        <f t="shared" si="4"/>
        <v>26354.63007880951</v>
      </c>
      <c r="K29" s="7">
        <f t="shared" si="5"/>
        <v>0.17102958177661653</v>
      </c>
      <c r="L29">
        <f t="shared" si="6"/>
        <v>-10000</v>
      </c>
      <c r="O29" s="3">
        <f>SUM(H$4:H28)+G29</f>
        <v>304467.69126192032</v>
      </c>
      <c r="P29" s="7">
        <f>O29/SUM($C$4:C29)-1</f>
        <v>0.17102958177661653</v>
      </c>
    </row>
    <row r="30" spans="1:16" x14ac:dyDescent="0.2">
      <c r="A30" s="2">
        <f>净值数据!A30</f>
        <v>41729</v>
      </c>
      <c r="B30" s="8">
        <f>净值数据!N30</f>
        <v>11.656799678720001</v>
      </c>
      <c r="C30">
        <v>10000</v>
      </c>
      <c r="D30">
        <f t="shared" si="7"/>
        <v>270000</v>
      </c>
      <c r="E30" s="3">
        <f t="shared" si="0"/>
        <v>857.86839232173122</v>
      </c>
      <c r="F30">
        <f t="shared" si="8"/>
        <v>27212.498471131243</v>
      </c>
      <c r="G30" s="3">
        <f t="shared" si="1"/>
        <v>317210.6434354512</v>
      </c>
      <c r="H30">
        <f t="shared" si="2"/>
        <v>0</v>
      </c>
      <c r="I30">
        <f t="shared" si="3"/>
        <v>270000</v>
      </c>
      <c r="J30">
        <f t="shared" si="4"/>
        <v>27212.498471131243</v>
      </c>
      <c r="K30" s="7">
        <f t="shared" si="5"/>
        <v>0.17485423494611552</v>
      </c>
      <c r="L30">
        <f t="shared" si="6"/>
        <v>-10000</v>
      </c>
      <c r="O30" s="3">
        <f>SUM(H$4:H29)+G30</f>
        <v>317210.6434354512</v>
      </c>
      <c r="P30" s="7">
        <f>O30/SUM($C$4:C30)-1</f>
        <v>0.17485423494611552</v>
      </c>
    </row>
    <row r="31" spans="1:16" x14ac:dyDescent="0.2">
      <c r="A31" s="2">
        <f>净值数据!A31</f>
        <v>41759</v>
      </c>
      <c r="B31" s="8">
        <f>净值数据!N31</f>
        <v>12.535222797366</v>
      </c>
      <c r="C31">
        <v>10000</v>
      </c>
      <c r="D31">
        <f t="shared" si="7"/>
        <v>280000</v>
      </c>
      <c r="E31" s="3">
        <f t="shared" si="0"/>
        <v>797.752075224485</v>
      </c>
      <c r="F31">
        <f t="shared" si="8"/>
        <v>28010.250546355728</v>
      </c>
      <c r="G31" s="3">
        <f t="shared" si="1"/>
        <v>351114.7312086118</v>
      </c>
      <c r="H31">
        <f t="shared" si="2"/>
        <v>0</v>
      </c>
      <c r="I31">
        <f t="shared" si="3"/>
        <v>280000</v>
      </c>
      <c r="J31">
        <f t="shared" si="4"/>
        <v>28010.250546355728</v>
      </c>
      <c r="K31" s="7">
        <f t="shared" si="5"/>
        <v>0.25398118288789928</v>
      </c>
      <c r="L31">
        <f t="shared" si="6"/>
        <v>-10000</v>
      </c>
      <c r="O31" s="3">
        <f>SUM(H$4:H30)+G31</f>
        <v>351114.7312086118</v>
      </c>
      <c r="P31" s="7">
        <f>O31/SUM($C$4:C31)-1</f>
        <v>0.25398118288789928</v>
      </c>
    </row>
    <row r="32" spans="1:16" x14ac:dyDescent="0.2">
      <c r="A32" s="2">
        <f>净值数据!A32</f>
        <v>41789</v>
      </c>
      <c r="B32" s="8">
        <f>净值数据!N32</f>
        <v>12.88908993047</v>
      </c>
      <c r="C32">
        <v>10000</v>
      </c>
      <c r="D32">
        <f t="shared" si="7"/>
        <v>290000</v>
      </c>
      <c r="E32" s="3">
        <f t="shared" si="0"/>
        <v>775.84996721606012</v>
      </c>
      <c r="F32">
        <f t="shared" si="8"/>
        <v>28786.10051357179</v>
      </c>
      <c r="G32" s="3">
        <f t="shared" si="1"/>
        <v>371026.63826697547</v>
      </c>
      <c r="H32">
        <f t="shared" si="2"/>
        <v>0</v>
      </c>
      <c r="I32">
        <f t="shared" si="3"/>
        <v>290000</v>
      </c>
      <c r="J32">
        <f t="shared" si="4"/>
        <v>28786.10051357179</v>
      </c>
      <c r="K32" s="7">
        <f t="shared" si="5"/>
        <v>0.27940220092060497</v>
      </c>
      <c r="L32">
        <f t="shared" si="6"/>
        <v>-10000</v>
      </c>
      <c r="O32" s="3">
        <f>SUM(H$4:H31)+G32</f>
        <v>371026.63826697547</v>
      </c>
      <c r="P32" s="7">
        <f>O32/SUM($C$4:C32)-1</f>
        <v>0.27940220092060497</v>
      </c>
    </row>
    <row r="33" spans="1:16" x14ac:dyDescent="0.2">
      <c r="A33" s="2">
        <f>净值数据!A33</f>
        <v>41820</v>
      </c>
      <c r="B33" s="8">
        <f>净值数据!N33</f>
        <v>12.881335760000001</v>
      </c>
      <c r="C33">
        <v>10000</v>
      </c>
      <c r="D33">
        <f t="shared" si="7"/>
        <v>300000</v>
      </c>
      <c r="E33" s="3">
        <f t="shared" si="0"/>
        <v>776.31700518611433</v>
      </c>
      <c r="F33">
        <f t="shared" si="8"/>
        <v>29562.417518757902</v>
      </c>
      <c r="G33" s="3">
        <f t="shared" si="1"/>
        <v>380803.42593642668</v>
      </c>
      <c r="H33">
        <f t="shared" si="2"/>
        <v>0</v>
      </c>
      <c r="I33">
        <f t="shared" si="3"/>
        <v>300000</v>
      </c>
      <c r="J33">
        <f t="shared" si="4"/>
        <v>29562.417518757902</v>
      </c>
      <c r="K33" s="7">
        <f t="shared" si="5"/>
        <v>0.26934475312142236</v>
      </c>
      <c r="L33">
        <f t="shared" si="6"/>
        <v>-10000</v>
      </c>
      <c r="O33" s="3">
        <f>SUM(H$4:H32)+G33</f>
        <v>380803.42593642668</v>
      </c>
      <c r="P33" s="7">
        <f>O33/SUM($C$4:C33)-1</f>
        <v>0.26934475312142236</v>
      </c>
    </row>
    <row r="34" spans="1:16" x14ac:dyDescent="0.2">
      <c r="A34" s="2">
        <f>净值数据!A34</f>
        <v>41851</v>
      </c>
      <c r="B34" s="8">
        <f>净值数据!N34</f>
        <v>13.226879232</v>
      </c>
      <c r="C34">
        <v>10000</v>
      </c>
      <c r="D34">
        <f t="shared" si="7"/>
        <v>310000</v>
      </c>
      <c r="E34" s="3">
        <f t="shared" si="0"/>
        <v>756.0362368627998</v>
      </c>
      <c r="F34">
        <f t="shared" si="8"/>
        <v>30318.453755620703</v>
      </c>
      <c r="G34" s="3">
        <f t="shared" si="1"/>
        <v>401018.52632657188</v>
      </c>
      <c r="H34">
        <f t="shared" si="2"/>
        <v>0</v>
      </c>
      <c r="I34">
        <f t="shared" si="3"/>
        <v>310000</v>
      </c>
      <c r="J34">
        <f t="shared" si="4"/>
        <v>30318.453755620703</v>
      </c>
      <c r="K34" s="7">
        <f t="shared" si="5"/>
        <v>0.29360814944055447</v>
      </c>
      <c r="L34">
        <f t="shared" si="6"/>
        <v>-10000</v>
      </c>
      <c r="O34" s="3">
        <f>SUM(H$4:H33)+G34</f>
        <v>401018.52632657188</v>
      </c>
      <c r="P34" s="7">
        <f>O34/SUM($C$4:C34)-1</f>
        <v>0.29360814944055447</v>
      </c>
    </row>
    <row r="35" spans="1:16" x14ac:dyDescent="0.2">
      <c r="A35" s="2">
        <f>净值数据!A35</f>
        <v>41880</v>
      </c>
      <c r="B35" s="8">
        <f>净值数据!N35</f>
        <v>12.439564991999999</v>
      </c>
      <c r="C35">
        <v>10000</v>
      </c>
      <c r="D35">
        <f t="shared" si="7"/>
        <v>320000</v>
      </c>
      <c r="E35" s="3">
        <f t="shared" si="0"/>
        <v>803.88663160095177</v>
      </c>
      <c r="F35">
        <f t="shared" si="8"/>
        <v>31122.340387221655</v>
      </c>
      <c r="G35" s="3">
        <f t="shared" si="1"/>
        <v>387148.37594999018</v>
      </c>
      <c r="H35">
        <f t="shared" si="2"/>
        <v>0</v>
      </c>
      <c r="I35">
        <f t="shared" si="3"/>
        <v>320000</v>
      </c>
      <c r="J35">
        <f t="shared" si="4"/>
        <v>31122.340387221655</v>
      </c>
      <c r="K35" s="7">
        <f t="shared" si="5"/>
        <v>0.20983867484371932</v>
      </c>
      <c r="L35">
        <f t="shared" si="6"/>
        <v>-10000</v>
      </c>
      <c r="O35" s="3">
        <f>SUM(H$4:H34)+G35</f>
        <v>387148.37594999018</v>
      </c>
      <c r="P35" s="7">
        <f>O35/SUM($C$4:C35)-1</f>
        <v>0.20983867484371932</v>
      </c>
    </row>
    <row r="36" spans="1:16" x14ac:dyDescent="0.2">
      <c r="A36" s="2">
        <f>净值数据!A36</f>
        <v>41912</v>
      </c>
      <c r="B36" s="8">
        <f>净值数据!N36</f>
        <v>12.129013263999999</v>
      </c>
      <c r="C36">
        <v>10000</v>
      </c>
      <c r="D36">
        <f t="shared" si="7"/>
        <v>330000</v>
      </c>
      <c r="E36" s="3">
        <f t="shared" si="0"/>
        <v>824.46937622542623</v>
      </c>
      <c r="F36">
        <f t="shared" si="8"/>
        <v>31946.80976344708</v>
      </c>
      <c r="G36" s="3">
        <f t="shared" si="1"/>
        <v>387483.2793633343</v>
      </c>
      <c r="H36">
        <f t="shared" si="2"/>
        <v>0</v>
      </c>
      <c r="I36">
        <f t="shared" si="3"/>
        <v>330000</v>
      </c>
      <c r="J36">
        <f t="shared" si="4"/>
        <v>31946.80976344708</v>
      </c>
      <c r="K36" s="7">
        <f t="shared" si="5"/>
        <v>0.17419175564646761</v>
      </c>
      <c r="L36">
        <f t="shared" si="6"/>
        <v>-10000</v>
      </c>
      <c r="O36" s="3">
        <f>SUM(H$4:H35)+G36</f>
        <v>387483.2793633343</v>
      </c>
      <c r="P36" s="7">
        <f>O36/SUM($C$4:C36)-1</f>
        <v>0.17419175564646761</v>
      </c>
    </row>
    <row r="37" spans="1:16" x14ac:dyDescent="0.2">
      <c r="A37" s="2">
        <f>净值数据!A37</f>
        <v>41943</v>
      </c>
      <c r="B37" s="8">
        <f>净值数据!N37</f>
        <v>12.42206912</v>
      </c>
      <c r="C37">
        <v>10000</v>
      </c>
      <c r="D37">
        <f t="shared" si="7"/>
        <v>340000</v>
      </c>
      <c r="E37" s="3">
        <f t="shared" si="0"/>
        <v>805.0188662933474</v>
      </c>
      <c r="F37">
        <f t="shared" si="8"/>
        <v>32751.828629740427</v>
      </c>
      <c r="G37" s="3">
        <f t="shared" si="1"/>
        <v>406845.47904503049</v>
      </c>
      <c r="H37">
        <f t="shared" si="2"/>
        <v>0</v>
      </c>
      <c r="I37">
        <f t="shared" si="3"/>
        <v>340000</v>
      </c>
      <c r="J37">
        <f t="shared" si="4"/>
        <v>32751.828629740427</v>
      </c>
      <c r="K37" s="7">
        <f t="shared" si="5"/>
        <v>0.1966043501324426</v>
      </c>
      <c r="L37">
        <f t="shared" si="6"/>
        <v>-10000</v>
      </c>
      <c r="O37" s="3">
        <f>SUM(H$4:H36)+G37</f>
        <v>406845.47904503049</v>
      </c>
      <c r="P37" s="7">
        <f>O37/SUM($C$4:C37)-1</f>
        <v>0.1966043501324426</v>
      </c>
    </row>
    <row r="38" spans="1:16" x14ac:dyDescent="0.2">
      <c r="A38" s="2">
        <f>净值数据!A38</f>
        <v>41971</v>
      </c>
      <c r="B38" s="8">
        <f>净值数据!N38</f>
        <v>13.248749072000001</v>
      </c>
      <c r="C38">
        <v>10000</v>
      </c>
      <c r="D38">
        <f t="shared" si="7"/>
        <v>350000</v>
      </c>
      <c r="E38" s="3">
        <f t="shared" si="0"/>
        <v>754.78824043351153</v>
      </c>
      <c r="F38">
        <f t="shared" si="8"/>
        <v>33506.616870173937</v>
      </c>
      <c r="G38" s="3">
        <f t="shared" si="1"/>
        <v>443920.75916457654</v>
      </c>
      <c r="H38">
        <f t="shared" si="2"/>
        <v>0</v>
      </c>
      <c r="I38">
        <f t="shared" si="3"/>
        <v>350000</v>
      </c>
      <c r="J38">
        <f t="shared" si="4"/>
        <v>33506.616870173937</v>
      </c>
      <c r="K38" s="7">
        <f t="shared" si="5"/>
        <v>0.2683450261845044</v>
      </c>
      <c r="L38">
        <f t="shared" si="6"/>
        <v>-10000</v>
      </c>
      <c r="O38" s="3">
        <f>SUM(H$4:H37)+G38</f>
        <v>443920.75916457654</v>
      </c>
      <c r="P38" s="7">
        <f>O38/SUM($C$4:C38)-1</f>
        <v>0.2683450261845044</v>
      </c>
    </row>
    <row r="39" spans="1:16" x14ac:dyDescent="0.2">
      <c r="A39" s="2">
        <f>净值数据!A39</f>
        <v>42004</v>
      </c>
      <c r="B39" s="8">
        <f>净值数据!N39</f>
        <v>16.236169216</v>
      </c>
      <c r="C39">
        <v>10000</v>
      </c>
      <c r="D39">
        <f t="shared" si="7"/>
        <v>360000</v>
      </c>
      <c r="E39" s="3">
        <f t="shared" si="0"/>
        <v>615.90883089253953</v>
      </c>
      <c r="F39">
        <f t="shared" si="8"/>
        <v>34122.525701066479</v>
      </c>
      <c r="G39" s="3">
        <f t="shared" si="1"/>
        <v>554019.10135982442</v>
      </c>
      <c r="H39">
        <f t="shared" si="2"/>
        <v>277009.55067991221</v>
      </c>
      <c r="I39">
        <f t="shared" si="3"/>
        <v>180000</v>
      </c>
      <c r="J39">
        <f t="shared" si="4"/>
        <v>17061.26285053324</v>
      </c>
      <c r="K39" s="7">
        <f t="shared" si="5"/>
        <v>0.53894194822173458</v>
      </c>
      <c r="L39">
        <f t="shared" si="6"/>
        <v>267009.55067991221</v>
      </c>
      <c r="O39" s="3">
        <f>SUM(H$4:H38)+G39</f>
        <v>554019.10135982442</v>
      </c>
      <c r="P39" s="6">
        <f>O39/SUM($C$4:C39)-1</f>
        <v>0.53894194822173458</v>
      </c>
    </row>
    <row r="40" spans="1:16" x14ac:dyDescent="0.2">
      <c r="A40" s="2">
        <f>净值数据!A40</f>
        <v>42034</v>
      </c>
      <c r="B40" s="8">
        <f>净值数据!N40</f>
        <v>17.670830720000001</v>
      </c>
      <c r="C40">
        <v>10000</v>
      </c>
      <c r="D40">
        <f t="shared" si="7"/>
        <v>190000</v>
      </c>
      <c r="E40" s="3">
        <f t="shared" si="0"/>
        <v>565.90435155274918</v>
      </c>
      <c r="F40">
        <f t="shared" si="8"/>
        <v>17627.167202085988</v>
      </c>
      <c r="G40" s="3">
        <f t="shared" si="1"/>
        <v>311486.68770119757</v>
      </c>
      <c r="H40">
        <f t="shared" si="2"/>
        <v>155743.34385059879</v>
      </c>
      <c r="I40">
        <f t="shared" si="3"/>
        <v>95000</v>
      </c>
      <c r="J40">
        <f t="shared" si="4"/>
        <v>8813.5836010429939</v>
      </c>
      <c r="K40" s="7">
        <f t="shared" si="5"/>
        <v>0.63940361947998725</v>
      </c>
      <c r="L40">
        <f t="shared" si="6"/>
        <v>145743.34385059879</v>
      </c>
      <c r="O40" s="3">
        <f>SUM(H$4:H39)+G40</f>
        <v>588496.23838110978</v>
      </c>
      <c r="P40" s="7">
        <f>O40/SUM($C$4:C40)-1</f>
        <v>0.59053037400299946</v>
      </c>
    </row>
    <row r="41" spans="1:16" x14ac:dyDescent="0.2">
      <c r="A41" s="2">
        <f>净值数据!A41</f>
        <v>42062</v>
      </c>
      <c r="B41" s="8">
        <f>净值数据!N41</f>
        <v>17.727692304000001</v>
      </c>
      <c r="C41">
        <v>10000</v>
      </c>
      <c r="D41">
        <f t="shared" si="7"/>
        <v>105000</v>
      </c>
      <c r="E41" s="3">
        <f t="shared" si="0"/>
        <v>564.08921299607857</v>
      </c>
      <c r="F41">
        <f t="shared" si="8"/>
        <v>9377.6728140390733</v>
      </c>
      <c r="G41" s="3">
        <f t="shared" si="1"/>
        <v>166244.4981748705</v>
      </c>
      <c r="H41">
        <f t="shared" si="2"/>
        <v>83122.249087435252</v>
      </c>
      <c r="I41">
        <f t="shared" si="3"/>
        <v>52500</v>
      </c>
      <c r="J41">
        <f t="shared" si="4"/>
        <v>4688.8364070195366</v>
      </c>
      <c r="K41" s="7">
        <f t="shared" si="5"/>
        <v>0.58328093499876665</v>
      </c>
      <c r="L41">
        <f t="shared" si="6"/>
        <v>73122.249087435252</v>
      </c>
      <c r="O41" s="3">
        <f>SUM(H$4:H40)+G41</f>
        <v>598997.3927053815</v>
      </c>
      <c r="P41" s="7">
        <f>O41/SUM($C$4:C41)-1</f>
        <v>0.57630892817205659</v>
      </c>
    </row>
    <row r="42" spans="1:16" x14ac:dyDescent="0.2">
      <c r="A42" s="2">
        <f>净值数据!A42</f>
        <v>42094</v>
      </c>
      <c r="B42" s="8">
        <f>净值数据!N42</f>
        <v>19.149231904000001</v>
      </c>
      <c r="C42">
        <v>10000</v>
      </c>
      <c r="D42">
        <f t="shared" si="7"/>
        <v>62500</v>
      </c>
      <c r="E42" s="3">
        <f t="shared" si="0"/>
        <v>522.21415721176493</v>
      </c>
      <c r="F42">
        <f t="shared" si="8"/>
        <v>5211.0505642313019</v>
      </c>
      <c r="G42" s="3">
        <f t="shared" si="1"/>
        <v>99787.615717935245</v>
      </c>
      <c r="H42">
        <f t="shared" si="2"/>
        <v>49893.807858967622</v>
      </c>
      <c r="I42">
        <f t="shared" si="3"/>
        <v>31250</v>
      </c>
      <c r="J42">
        <f t="shared" si="4"/>
        <v>2605.525282115651</v>
      </c>
      <c r="K42" s="7">
        <f t="shared" si="5"/>
        <v>0.59660185148696399</v>
      </c>
      <c r="L42">
        <f t="shared" si="6"/>
        <v>39893.807858967622</v>
      </c>
      <c r="O42" s="3">
        <f>SUM(H$4:H41)+G42</f>
        <v>615662.75933588145</v>
      </c>
      <c r="P42" s="7">
        <f>O42/SUM($C$4:C42)-1</f>
        <v>0.57862245983559335</v>
      </c>
    </row>
    <row r="43" spans="1:16" x14ac:dyDescent="0.2">
      <c r="A43" s="2">
        <f>净值数据!A43</f>
        <v>42124</v>
      </c>
      <c r="B43" s="8">
        <f>净值数据!N43</f>
        <v>24.931617599999999</v>
      </c>
      <c r="C43">
        <v>10000</v>
      </c>
      <c r="D43">
        <f t="shared" si="7"/>
        <v>41250</v>
      </c>
      <c r="E43" s="3">
        <f t="shared" si="0"/>
        <v>401.0971193461591</v>
      </c>
      <c r="F43">
        <f t="shared" si="8"/>
        <v>3006.6224014618101</v>
      </c>
      <c r="G43" s="3">
        <f t="shared" si="1"/>
        <v>74959.959980839529</v>
      </c>
      <c r="H43">
        <f t="shared" si="2"/>
        <v>37479.979990419764</v>
      </c>
      <c r="I43">
        <f t="shared" si="3"/>
        <v>20625</v>
      </c>
      <c r="J43">
        <f t="shared" si="4"/>
        <v>1503.3112007309051</v>
      </c>
      <c r="K43" s="7">
        <f t="shared" si="5"/>
        <v>0.81721115105065523</v>
      </c>
      <c r="L43">
        <f t="shared" si="6"/>
        <v>27479.979990419764</v>
      </c>
      <c r="O43" s="3">
        <f>SUM(H$4:H42)+G43</f>
        <v>640728.91145775339</v>
      </c>
      <c r="P43" s="7">
        <f>O43/SUM($C$4:C43)-1</f>
        <v>0.60182227864438342</v>
      </c>
    </row>
    <row r="44" spans="1:16" x14ac:dyDescent="0.2">
      <c r="A44" s="2">
        <f>净值数据!A44</f>
        <v>42153</v>
      </c>
      <c r="B44" s="8">
        <f>净值数据!N44</f>
        <v>27.210454928000001</v>
      </c>
      <c r="C44">
        <v>10000</v>
      </c>
      <c r="D44">
        <f t="shared" si="7"/>
        <v>30625</v>
      </c>
      <c r="E44" s="3">
        <f t="shared" si="0"/>
        <v>367.50579975455821</v>
      </c>
      <c r="F44">
        <f t="shared" si="8"/>
        <v>1870.8170004854633</v>
      </c>
      <c r="G44" s="3">
        <f t="shared" si="1"/>
        <v>50905.781670245851</v>
      </c>
      <c r="H44">
        <f t="shared" si="2"/>
        <v>25452.890835122926</v>
      </c>
      <c r="I44">
        <f t="shared" si="3"/>
        <v>15312.5</v>
      </c>
      <c r="J44">
        <f t="shared" si="4"/>
        <v>935.40850024273163</v>
      </c>
      <c r="K44" s="7">
        <f t="shared" si="5"/>
        <v>0.6622296055590482</v>
      </c>
      <c r="L44">
        <f t="shared" si="6"/>
        <v>15452.890835122926</v>
      </c>
      <c r="O44" s="3">
        <f>SUM(H$4:H43)+G44</f>
        <v>654154.7131375795</v>
      </c>
      <c r="P44" s="7">
        <f>O44/SUM($C$4:C44)-1</f>
        <v>0.59549930033555976</v>
      </c>
    </row>
    <row r="45" spans="1:16" x14ac:dyDescent="0.2">
      <c r="A45" s="2">
        <f>净值数据!A45</f>
        <v>42185</v>
      </c>
      <c r="B45" s="8">
        <f>净值数据!N45</f>
        <v>27.94965552</v>
      </c>
      <c r="C45">
        <v>10000</v>
      </c>
      <c r="D45">
        <f t="shared" si="7"/>
        <v>25312.5</v>
      </c>
      <c r="E45" s="3">
        <f t="shared" si="0"/>
        <v>357.78616279704329</v>
      </c>
      <c r="F45">
        <f t="shared" si="8"/>
        <v>1293.1946630397749</v>
      </c>
      <c r="G45" s="3">
        <f t="shared" si="1"/>
        <v>36144.345352264187</v>
      </c>
      <c r="H45">
        <f t="shared" si="2"/>
        <v>18072.172676132093</v>
      </c>
      <c r="I45">
        <f t="shared" si="3"/>
        <v>12656.25</v>
      </c>
      <c r="J45">
        <f t="shared" si="4"/>
        <v>646.59733151988746</v>
      </c>
      <c r="K45" s="7">
        <f t="shared" si="5"/>
        <v>0.42792475465735058</v>
      </c>
      <c r="L45">
        <f t="shared" si="6"/>
        <v>8072.1726761320933</v>
      </c>
      <c r="O45" s="3">
        <f>SUM(H$4:H44)+G45</f>
        <v>664846.16765472083</v>
      </c>
      <c r="P45" s="7">
        <f>O45/SUM($C$4:C45)-1</f>
        <v>0.58296706584457336</v>
      </c>
    </row>
    <row r="46" spans="1:16" x14ac:dyDescent="0.2">
      <c r="A46" s="2">
        <f>净值数据!A46</f>
        <v>42216</v>
      </c>
      <c r="B46" s="8">
        <f>净值数据!N46</f>
        <v>20.56982</v>
      </c>
      <c r="C46">
        <v>10000</v>
      </c>
      <c r="D46">
        <f t="shared" si="7"/>
        <v>22656.25</v>
      </c>
      <c r="E46" s="3">
        <f t="shared" si="0"/>
        <v>486.14912527187892</v>
      </c>
      <c r="F46">
        <f t="shared" si="8"/>
        <v>1132.7464567917664</v>
      </c>
      <c r="G46" s="3">
        <f t="shared" si="1"/>
        <v>23300.390721844411</v>
      </c>
      <c r="H46">
        <f t="shared" si="2"/>
        <v>0</v>
      </c>
      <c r="I46">
        <f t="shared" si="3"/>
        <v>22656.25</v>
      </c>
      <c r="J46">
        <f t="shared" si="4"/>
        <v>1132.7464567917664</v>
      </c>
      <c r="K46" s="7">
        <f t="shared" si="5"/>
        <v>2.8431038757270599E-2</v>
      </c>
      <c r="L46">
        <f t="shared" si="6"/>
        <v>-10000</v>
      </c>
      <c r="O46" s="3">
        <f>SUM(H$4:H45)+G46</f>
        <v>670074.38570043305</v>
      </c>
      <c r="P46" s="7">
        <f>O46/SUM($C$4:C46)-1</f>
        <v>0.55831252488472805</v>
      </c>
    </row>
    <row r="47" spans="1:16" x14ac:dyDescent="0.2">
      <c r="A47" s="2">
        <f>净值数据!A47</f>
        <v>42247</v>
      </c>
      <c r="B47" s="8">
        <f>净值数据!N47</f>
        <v>17.010899999999999</v>
      </c>
      <c r="C47">
        <v>10000</v>
      </c>
      <c r="D47">
        <f t="shared" si="7"/>
        <v>32656.25</v>
      </c>
      <c r="E47" s="3">
        <f t="shared" si="0"/>
        <v>587.8583731607381</v>
      </c>
      <c r="F47">
        <f t="shared" si="8"/>
        <v>1720.6048299525046</v>
      </c>
      <c r="G47" s="3">
        <f t="shared" si="1"/>
        <v>29269.036701839061</v>
      </c>
      <c r="H47">
        <f t="shared" si="2"/>
        <v>0</v>
      </c>
      <c r="I47">
        <f t="shared" si="3"/>
        <v>32656.25</v>
      </c>
      <c r="J47">
        <f t="shared" si="4"/>
        <v>1720.6048299525046</v>
      </c>
      <c r="K47" s="7">
        <f t="shared" si="5"/>
        <v>-0.10372327802980863</v>
      </c>
      <c r="L47">
        <f t="shared" si="6"/>
        <v>-10000</v>
      </c>
      <c r="O47" s="3">
        <f>SUM(H$4:H46)+G47</f>
        <v>676043.03168042772</v>
      </c>
      <c r="P47" s="7">
        <f>O47/SUM($C$4:C47)-1</f>
        <v>0.53646143563733584</v>
      </c>
    </row>
    <row r="48" spans="1:16" x14ac:dyDescent="0.2">
      <c r="A48" s="2">
        <f>净值数据!A48</f>
        <v>42277</v>
      </c>
      <c r="B48" s="8">
        <f>净值数据!N48</f>
        <v>14.917960000000001</v>
      </c>
      <c r="C48">
        <v>10000</v>
      </c>
      <c r="D48">
        <f t="shared" si="7"/>
        <v>42656.25</v>
      </c>
      <c r="E48" s="3">
        <f t="shared" si="0"/>
        <v>670.3329409651185</v>
      </c>
      <c r="F48">
        <f t="shared" si="8"/>
        <v>2390.9377709176233</v>
      </c>
      <c r="G48" s="3">
        <f t="shared" si="1"/>
        <v>35667.914029038271</v>
      </c>
      <c r="H48">
        <f t="shared" si="2"/>
        <v>0</v>
      </c>
      <c r="I48">
        <f t="shared" si="3"/>
        <v>42656.25</v>
      </c>
      <c r="J48">
        <f t="shared" si="4"/>
        <v>2390.9377709176233</v>
      </c>
      <c r="K48" s="7">
        <f t="shared" si="5"/>
        <v>-0.16382912166357166</v>
      </c>
      <c r="L48">
        <f t="shared" si="6"/>
        <v>-10000</v>
      </c>
      <c r="O48" s="3">
        <f>SUM(H$4:H47)+G48</f>
        <v>682441.90900762693</v>
      </c>
      <c r="P48" s="7">
        <f>O48/SUM($C$4:C48)-1</f>
        <v>0.51653757557250435</v>
      </c>
    </row>
    <row r="49" spans="1:16" x14ac:dyDescent="0.2">
      <c r="A49" s="2">
        <f>净值数据!A49</f>
        <v>42307</v>
      </c>
      <c r="B49" s="8">
        <f>净值数据!N49</f>
        <v>15.996700000000001</v>
      </c>
      <c r="C49">
        <v>10000</v>
      </c>
      <c r="D49">
        <f t="shared" si="7"/>
        <v>52656.25</v>
      </c>
      <c r="E49" s="3">
        <f t="shared" si="0"/>
        <v>625.12893284239874</v>
      </c>
      <c r="F49">
        <f t="shared" si="8"/>
        <v>3016.0667037600219</v>
      </c>
      <c r="G49" s="3">
        <f t="shared" si="1"/>
        <v>48247.114240037947</v>
      </c>
      <c r="H49">
        <f t="shared" si="2"/>
        <v>0</v>
      </c>
      <c r="I49">
        <f t="shared" si="3"/>
        <v>52656.25</v>
      </c>
      <c r="J49">
        <f t="shared" si="4"/>
        <v>3016.0667037600219</v>
      </c>
      <c r="K49" s="7">
        <f t="shared" si="5"/>
        <v>-8.3734328972573158E-2</v>
      </c>
      <c r="L49">
        <f t="shared" si="6"/>
        <v>-10000</v>
      </c>
      <c r="O49" s="3">
        <f>SUM(H$4:H48)+G49</f>
        <v>695021.10921862663</v>
      </c>
      <c r="P49" s="7">
        <f>O49/SUM($C$4:C49)-1</f>
        <v>0.51091545482310141</v>
      </c>
    </row>
    <row r="50" spans="1:16" x14ac:dyDescent="0.2">
      <c r="A50" s="2">
        <f>净值数据!A50</f>
        <v>42338</v>
      </c>
      <c r="B50" s="8">
        <f>净值数据!N50</f>
        <v>16.900259999999999</v>
      </c>
      <c r="C50">
        <v>10000</v>
      </c>
      <c r="D50">
        <f t="shared" si="7"/>
        <v>62656.25</v>
      </c>
      <c r="E50" s="3">
        <f t="shared" si="0"/>
        <v>591.70687314869713</v>
      </c>
      <c r="F50">
        <f t="shared" si="8"/>
        <v>3607.773576908719</v>
      </c>
      <c r="G50" s="3">
        <f t="shared" si="1"/>
        <v>60972.311470887347</v>
      </c>
      <c r="H50">
        <f t="shared" si="2"/>
        <v>0</v>
      </c>
      <c r="I50">
        <f t="shared" si="3"/>
        <v>62656.25</v>
      </c>
      <c r="J50">
        <f t="shared" si="4"/>
        <v>3607.773576908719</v>
      </c>
      <c r="K50" s="7">
        <f t="shared" si="5"/>
        <v>-2.6875826898556054E-2</v>
      </c>
      <c r="L50">
        <f t="shared" si="6"/>
        <v>-10000</v>
      </c>
      <c r="O50" s="3">
        <f>SUM(H$4:H49)+G50</f>
        <v>707746.30644947605</v>
      </c>
      <c r="P50" s="7">
        <f>O50/SUM($C$4:C50)-1</f>
        <v>0.50584320521165127</v>
      </c>
    </row>
    <row r="51" spans="1:16" x14ac:dyDescent="0.2">
      <c r="A51" s="2">
        <f>净值数据!A51</f>
        <v>42369</v>
      </c>
      <c r="B51" s="8">
        <f>净值数据!N51</f>
        <v>20.6067</v>
      </c>
      <c r="C51">
        <v>10000</v>
      </c>
      <c r="D51">
        <f t="shared" si="7"/>
        <v>72656.25</v>
      </c>
      <c r="E51" s="3">
        <f t="shared" si="0"/>
        <v>485.27905972329387</v>
      </c>
      <c r="F51">
        <f t="shared" si="8"/>
        <v>4093.0526366320128</v>
      </c>
      <c r="G51" s="3">
        <f t="shared" si="1"/>
        <v>84344.307767284903</v>
      </c>
      <c r="H51">
        <f t="shared" si="2"/>
        <v>0</v>
      </c>
      <c r="I51">
        <f t="shared" si="3"/>
        <v>72656.25</v>
      </c>
      <c r="J51">
        <f t="shared" si="4"/>
        <v>4093.0526366320128</v>
      </c>
      <c r="K51" s="7">
        <f t="shared" si="5"/>
        <v>0.16086789185080286</v>
      </c>
      <c r="L51">
        <f t="shared" si="6"/>
        <v>-10000</v>
      </c>
      <c r="O51" s="3">
        <f>SUM(H$4:H50)+G51</f>
        <v>731118.30274587357</v>
      </c>
      <c r="P51" s="7">
        <f>O51/SUM($C$4:C51)-1</f>
        <v>0.52316313072056997</v>
      </c>
    </row>
    <row r="52" spans="1:16" x14ac:dyDescent="0.2">
      <c r="A52" s="2">
        <f>净值数据!A52</f>
        <v>42398</v>
      </c>
      <c r="B52" s="8">
        <f>净值数据!N52</f>
        <v>17.26906</v>
      </c>
      <c r="C52">
        <v>10000</v>
      </c>
      <c r="D52">
        <f t="shared" si="7"/>
        <v>82656.25</v>
      </c>
      <c r="E52" s="3">
        <f t="shared" si="0"/>
        <v>579.07031419197108</v>
      </c>
      <c r="F52">
        <f t="shared" si="8"/>
        <v>4672.122950823984</v>
      </c>
      <c r="G52" s="3">
        <f t="shared" si="1"/>
        <v>80683.17156515643</v>
      </c>
      <c r="H52">
        <f t="shared" si="2"/>
        <v>0</v>
      </c>
      <c r="I52">
        <f t="shared" si="3"/>
        <v>82656.25</v>
      </c>
      <c r="J52">
        <f t="shared" si="4"/>
        <v>4672.122950823984</v>
      </c>
      <c r="K52" s="7">
        <f t="shared" si="5"/>
        <v>-2.3870892217389139E-2</v>
      </c>
      <c r="L52">
        <f t="shared" si="6"/>
        <v>-10000</v>
      </c>
      <c r="O52" s="3">
        <f>SUM(H$4:H51)+G52</f>
        <v>727457.16654374509</v>
      </c>
      <c r="P52" s="7">
        <f>O52/SUM($C$4:C52)-1</f>
        <v>0.4846064623341737</v>
      </c>
    </row>
    <row r="53" spans="1:16" x14ac:dyDescent="0.2">
      <c r="A53" s="2">
        <f>净值数据!A53</f>
        <v>42429</v>
      </c>
      <c r="B53" s="8">
        <f>净值数据!N53</f>
        <v>17.720839999999999</v>
      </c>
      <c r="C53">
        <v>10000</v>
      </c>
      <c r="D53">
        <f t="shared" si="7"/>
        <v>92656.25</v>
      </c>
      <c r="E53" s="3">
        <f t="shared" si="0"/>
        <v>564.30733531819033</v>
      </c>
      <c r="F53">
        <f t="shared" si="8"/>
        <v>5236.4302861421747</v>
      </c>
      <c r="G53" s="3">
        <f t="shared" si="1"/>
        <v>92793.943271879689</v>
      </c>
      <c r="H53">
        <f t="shared" si="2"/>
        <v>0</v>
      </c>
      <c r="I53">
        <f t="shared" si="3"/>
        <v>92656.25</v>
      </c>
      <c r="J53">
        <f t="shared" si="4"/>
        <v>5236.4302861421747</v>
      </c>
      <c r="K53" s="7">
        <f t="shared" si="5"/>
        <v>1.4860656661550564E-3</v>
      </c>
      <c r="L53">
        <f t="shared" si="6"/>
        <v>-10000</v>
      </c>
      <c r="O53" s="3">
        <f>SUM(H$4:H52)+G53</f>
        <v>739567.93825046835</v>
      </c>
      <c r="P53" s="7">
        <f>O53/SUM($C$4:C53)-1</f>
        <v>0.47913587650093659</v>
      </c>
    </row>
    <row r="54" spans="1:16" x14ac:dyDescent="0.2">
      <c r="A54" s="2">
        <f>净值数据!A54</f>
        <v>42460</v>
      </c>
      <c r="B54" s="8">
        <f>净值数据!N54</f>
        <v>17.720839999999999</v>
      </c>
      <c r="C54">
        <v>10000</v>
      </c>
      <c r="D54">
        <f t="shared" si="7"/>
        <v>102656.25</v>
      </c>
      <c r="E54" s="3">
        <f t="shared" si="0"/>
        <v>564.30733531819033</v>
      </c>
      <c r="F54">
        <f t="shared" si="8"/>
        <v>5800.7376214603646</v>
      </c>
      <c r="G54" s="3">
        <f t="shared" si="1"/>
        <v>102793.94327187969</v>
      </c>
      <c r="H54">
        <f t="shared" si="2"/>
        <v>0</v>
      </c>
      <c r="I54">
        <f t="shared" si="3"/>
        <v>102656.25</v>
      </c>
      <c r="J54">
        <f t="shared" si="4"/>
        <v>5800.7376214603646</v>
      </c>
      <c r="K54" s="7">
        <f t="shared" si="5"/>
        <v>1.3413043227246124E-3</v>
      </c>
      <c r="L54">
        <f t="shared" si="6"/>
        <v>-10000</v>
      </c>
      <c r="O54" s="3">
        <f>SUM(H$4:H53)+G54</f>
        <v>749567.93825046835</v>
      </c>
      <c r="P54" s="7">
        <f>O54/SUM($C$4:C54)-1</f>
        <v>0.4697410553930752</v>
      </c>
    </row>
    <row r="55" spans="1:16" x14ac:dyDescent="0.2">
      <c r="A55" s="2">
        <f>净值数据!A55</f>
        <v>42489</v>
      </c>
      <c r="B55" s="8">
        <f>净值数据!N55</f>
        <v>17.720839999999999</v>
      </c>
      <c r="C55">
        <v>10000</v>
      </c>
      <c r="D55">
        <f t="shared" si="7"/>
        <v>112656.25</v>
      </c>
      <c r="E55" s="3">
        <f t="shared" si="0"/>
        <v>564.30733531819033</v>
      </c>
      <c r="F55">
        <f t="shared" si="8"/>
        <v>6365.0449567785545</v>
      </c>
      <c r="G55" s="3">
        <f t="shared" si="1"/>
        <v>112793.94327187967</v>
      </c>
      <c r="H55">
        <f t="shared" si="2"/>
        <v>0</v>
      </c>
      <c r="I55">
        <f t="shared" si="3"/>
        <v>112656.25</v>
      </c>
      <c r="J55">
        <f t="shared" si="4"/>
        <v>6365.0449567785545</v>
      </c>
      <c r="K55" s="7">
        <f t="shared" si="5"/>
        <v>1.2222426352703764E-3</v>
      </c>
      <c r="L55">
        <f t="shared" si="6"/>
        <v>-10000</v>
      </c>
      <c r="O55" s="3">
        <f>SUM(H$4:H54)+G55</f>
        <v>759567.93825046835</v>
      </c>
      <c r="P55" s="7">
        <f>O55/SUM($C$4:C55)-1</f>
        <v>0.46070757355859304</v>
      </c>
    </row>
    <row r="56" spans="1:16" x14ac:dyDescent="0.2">
      <c r="A56" s="2">
        <f>净值数据!A56</f>
        <v>42521</v>
      </c>
      <c r="B56" s="8">
        <f>净值数据!N56</f>
        <v>17.720839999999999</v>
      </c>
      <c r="C56">
        <v>10000</v>
      </c>
      <c r="D56">
        <f t="shared" si="7"/>
        <v>122656.25</v>
      </c>
      <c r="E56" s="3">
        <f t="shared" si="0"/>
        <v>564.30733531819033</v>
      </c>
      <c r="F56">
        <f t="shared" si="8"/>
        <v>6929.3522920967443</v>
      </c>
      <c r="G56" s="3">
        <f t="shared" si="1"/>
        <v>122793.94327187966</v>
      </c>
      <c r="H56">
        <f t="shared" si="2"/>
        <v>0</v>
      </c>
      <c r="I56">
        <f t="shared" si="3"/>
        <v>122656.25</v>
      </c>
      <c r="J56">
        <f t="shared" si="4"/>
        <v>6929.3522920967443</v>
      </c>
      <c r="K56" s="7">
        <f t="shared" si="5"/>
        <v>1.1225948280635389E-3</v>
      </c>
      <c r="L56">
        <f t="shared" si="6"/>
        <v>-10000</v>
      </c>
      <c r="O56" s="3">
        <f>SUM(H$4:H55)+G56</f>
        <v>769567.93825046835</v>
      </c>
      <c r="P56" s="7">
        <f>O56/SUM($C$4:C56)-1</f>
        <v>0.45201497783107225</v>
      </c>
    </row>
    <row r="57" spans="1:16" x14ac:dyDescent="0.2">
      <c r="A57" s="2">
        <f>净值数据!A57</f>
        <v>42551</v>
      </c>
      <c r="B57" s="8">
        <f>净值数据!N57</f>
        <v>17.720839999999999</v>
      </c>
      <c r="C57">
        <v>10000</v>
      </c>
      <c r="D57">
        <f t="shared" si="7"/>
        <v>132656.25</v>
      </c>
      <c r="E57" s="3">
        <f t="shared" si="0"/>
        <v>564.30733531819033</v>
      </c>
      <c r="F57">
        <f t="shared" si="8"/>
        <v>7493.6596274149342</v>
      </c>
      <c r="G57" s="3">
        <f t="shared" si="1"/>
        <v>132793.94327187966</v>
      </c>
      <c r="H57">
        <f t="shared" si="2"/>
        <v>0</v>
      </c>
      <c r="I57">
        <f t="shared" si="3"/>
        <v>132656.25</v>
      </c>
      <c r="J57">
        <f t="shared" si="4"/>
        <v>7493.6596274149342</v>
      </c>
      <c r="K57" s="7">
        <f t="shared" si="5"/>
        <v>1.0379704829561742E-3</v>
      </c>
      <c r="L57">
        <f t="shared" si="6"/>
        <v>-10000</v>
      </c>
      <c r="O57" s="3">
        <f>SUM(H$4:H56)+G57</f>
        <v>779567.93825046835</v>
      </c>
      <c r="P57" s="7">
        <f>O57/SUM($C$4:C57)-1</f>
        <v>0.44364433009345983</v>
      </c>
    </row>
    <row r="58" spans="1:16" x14ac:dyDescent="0.2">
      <c r="A58" s="2">
        <f>净值数据!A58</f>
        <v>42580</v>
      </c>
      <c r="B58" s="8">
        <f>净值数据!N58</f>
        <v>17.72</v>
      </c>
      <c r="C58">
        <v>10000</v>
      </c>
      <c r="D58">
        <f t="shared" si="7"/>
        <v>142656.25</v>
      </c>
      <c r="E58" s="3">
        <f t="shared" si="0"/>
        <v>564.33408577878106</v>
      </c>
      <c r="F58">
        <f t="shared" si="8"/>
        <v>8057.9937131937149</v>
      </c>
      <c r="G58" s="3">
        <f t="shared" si="1"/>
        <v>142787.64859779261</v>
      </c>
      <c r="H58">
        <f t="shared" si="2"/>
        <v>0</v>
      </c>
      <c r="I58">
        <f t="shared" si="3"/>
        <v>142656.25</v>
      </c>
      <c r="J58">
        <f t="shared" si="4"/>
        <v>8057.9937131937149</v>
      </c>
      <c r="K58" s="7">
        <f t="shared" si="5"/>
        <v>9.2108546097779964E-4</v>
      </c>
      <c r="L58">
        <f t="shared" si="6"/>
        <v>-10000</v>
      </c>
      <c r="O58" s="3">
        <f>SUM(H$4:H57)+G58</f>
        <v>789561.64357638126</v>
      </c>
      <c r="P58" s="7">
        <f>O58/SUM($C$4:C58)-1</f>
        <v>0.4355666246843295</v>
      </c>
    </row>
    <row r="59" spans="1:16" x14ac:dyDescent="0.2">
      <c r="A59" s="2">
        <f>净值数据!A59</f>
        <v>42613</v>
      </c>
      <c r="B59" s="8">
        <f>净值数据!N59</f>
        <v>17.72</v>
      </c>
      <c r="C59">
        <v>10000</v>
      </c>
      <c r="D59">
        <f t="shared" si="7"/>
        <v>152656.25</v>
      </c>
      <c r="E59" s="3">
        <f t="shared" si="0"/>
        <v>564.33408577878106</v>
      </c>
      <c r="F59">
        <f t="shared" si="8"/>
        <v>8622.3277989724957</v>
      </c>
      <c r="G59" s="3">
        <f t="shared" si="1"/>
        <v>152787.64859779261</v>
      </c>
      <c r="H59">
        <f t="shared" si="2"/>
        <v>0</v>
      </c>
      <c r="I59">
        <f t="shared" si="3"/>
        <v>152656.25</v>
      </c>
      <c r="J59">
        <f t="shared" si="4"/>
        <v>8622.3277989724957</v>
      </c>
      <c r="K59" s="7">
        <f t="shared" si="5"/>
        <v>8.6074823528425881E-4</v>
      </c>
      <c r="L59">
        <f t="shared" si="6"/>
        <v>-10000</v>
      </c>
      <c r="O59" s="3">
        <f>SUM(H$4:H58)+G59</f>
        <v>799561.64357638126</v>
      </c>
      <c r="P59" s="7">
        <f>O59/SUM($C$4:C59)-1</f>
        <v>0.42778864924353788</v>
      </c>
    </row>
    <row r="60" spans="1:16" x14ac:dyDescent="0.2">
      <c r="A60" s="2">
        <f>净值数据!A60</f>
        <v>42643</v>
      </c>
      <c r="B60" s="8">
        <f>净值数据!N60</f>
        <v>22.22</v>
      </c>
      <c r="C60">
        <v>10000</v>
      </c>
      <c r="D60">
        <f t="shared" si="7"/>
        <v>162656.25</v>
      </c>
      <c r="E60" s="3">
        <f t="shared" si="0"/>
        <v>450.04500450045009</v>
      </c>
      <c r="F60">
        <f t="shared" si="8"/>
        <v>9072.3728034729465</v>
      </c>
      <c r="G60" s="3">
        <f t="shared" si="1"/>
        <v>201588.12369316886</v>
      </c>
      <c r="H60">
        <f t="shared" si="2"/>
        <v>0</v>
      </c>
      <c r="I60">
        <f t="shared" si="3"/>
        <v>162656.25</v>
      </c>
      <c r="J60">
        <f t="shared" si="4"/>
        <v>9072.3728034729465</v>
      </c>
      <c r="K60" s="7">
        <f t="shared" si="5"/>
        <v>0.23935061636530319</v>
      </c>
      <c r="L60">
        <f t="shared" si="6"/>
        <v>-10000</v>
      </c>
      <c r="O60" s="3">
        <f>SUM(H$4:H59)+G60</f>
        <v>848362.11867175752</v>
      </c>
      <c r="P60" s="7">
        <f>O60/SUM($C$4:C60)-1</f>
        <v>0.48835459416097815</v>
      </c>
    </row>
    <row r="61" spans="1:16" x14ac:dyDescent="0.2">
      <c r="A61" s="2">
        <f>净值数据!A61</f>
        <v>42674</v>
      </c>
      <c r="B61" s="8">
        <f>净值数据!N61</f>
        <v>22.4</v>
      </c>
      <c r="C61">
        <v>10000</v>
      </c>
      <c r="D61">
        <f t="shared" si="7"/>
        <v>172656.25</v>
      </c>
      <c r="E61" s="3">
        <f t="shared" si="0"/>
        <v>446.42857142857144</v>
      </c>
      <c r="F61">
        <f t="shared" si="8"/>
        <v>9518.8013749015172</v>
      </c>
      <c r="G61" s="3">
        <f t="shared" si="1"/>
        <v>213221.15079779396</v>
      </c>
      <c r="H61">
        <f t="shared" si="2"/>
        <v>0</v>
      </c>
      <c r="I61">
        <f t="shared" si="3"/>
        <v>172656.25</v>
      </c>
      <c r="J61">
        <f t="shared" si="4"/>
        <v>9518.8013749015172</v>
      </c>
      <c r="K61" s="7">
        <f t="shared" si="5"/>
        <v>0.23494603177002849</v>
      </c>
      <c r="L61">
        <f t="shared" si="6"/>
        <v>-10000</v>
      </c>
      <c r="O61" s="3">
        <f>SUM(H$4:H60)+G61</f>
        <v>859995.14577638265</v>
      </c>
      <c r="P61" s="7">
        <f>O61/SUM($C$4:C61)-1</f>
        <v>0.48275025133859084</v>
      </c>
    </row>
    <row r="62" spans="1:16" x14ac:dyDescent="0.2">
      <c r="A62" s="2">
        <f>净值数据!A62</f>
        <v>42704</v>
      </c>
      <c r="B62" s="8">
        <f>净值数据!N62</f>
        <v>28.47</v>
      </c>
      <c r="C62">
        <v>10000</v>
      </c>
      <c r="D62">
        <f t="shared" si="7"/>
        <v>182656.25</v>
      </c>
      <c r="E62" s="3">
        <f t="shared" si="0"/>
        <v>351.24692658939233</v>
      </c>
      <c r="F62">
        <f t="shared" si="8"/>
        <v>9870.0483014909096</v>
      </c>
      <c r="G62" s="3">
        <f t="shared" si="1"/>
        <v>281000.27514344617</v>
      </c>
      <c r="H62">
        <f t="shared" si="2"/>
        <v>140500.13757172308</v>
      </c>
      <c r="I62">
        <f t="shared" si="3"/>
        <v>91328.125</v>
      </c>
      <c r="J62">
        <f t="shared" si="4"/>
        <v>4935.0241507454548</v>
      </c>
      <c r="K62" s="7">
        <f t="shared" si="5"/>
        <v>0.53841040283837072</v>
      </c>
      <c r="L62">
        <f t="shared" si="6"/>
        <v>130500.13757172308</v>
      </c>
      <c r="O62" s="3">
        <f>SUM(H$4:H61)+G62</f>
        <v>927774.27012203482</v>
      </c>
      <c r="P62" s="7">
        <f>O62/SUM($C$4:C62)-1</f>
        <v>0.57249876291870305</v>
      </c>
    </row>
    <row r="63" spans="1:16" x14ac:dyDescent="0.2">
      <c r="A63" s="2">
        <f>净值数据!A63</f>
        <v>42734</v>
      </c>
      <c r="B63" s="8">
        <f>净值数据!N63</f>
        <v>24.62</v>
      </c>
      <c r="C63">
        <v>10000</v>
      </c>
      <c r="D63">
        <f t="shared" si="7"/>
        <v>101328.125</v>
      </c>
      <c r="E63" s="3">
        <f t="shared" si="0"/>
        <v>406.17384240454913</v>
      </c>
      <c r="F63">
        <f t="shared" si="8"/>
        <v>5341.1979931500036</v>
      </c>
      <c r="G63" s="3">
        <f t="shared" si="1"/>
        <v>131500.2945913531</v>
      </c>
      <c r="H63">
        <f t="shared" si="2"/>
        <v>0</v>
      </c>
      <c r="I63">
        <f t="shared" si="3"/>
        <v>101328.125</v>
      </c>
      <c r="J63">
        <f t="shared" si="4"/>
        <v>5341.1979931500036</v>
      </c>
      <c r="K63" s="7">
        <f t="shared" si="5"/>
        <v>0.29776697823386256</v>
      </c>
      <c r="L63">
        <f>H63-C63+G63</f>
        <v>121500.2945913531</v>
      </c>
      <c r="O63" s="3">
        <f>SUM(H$4:H62)+G63</f>
        <v>918774.42714166478</v>
      </c>
      <c r="P63" s="7">
        <f>O63/SUM($C$4:C63)-1</f>
        <v>0.53129071190277455</v>
      </c>
    </row>
    <row r="64" spans="1:16" x14ac:dyDescent="0.2">
      <c r="H64">
        <f>SUM(H4:H63)</f>
        <v>787274.13255031174</v>
      </c>
      <c r="I64" s="3">
        <f>G63+H64</f>
        <v>918774.42714166478</v>
      </c>
      <c r="M64" t="s">
        <v>65</v>
      </c>
      <c r="N64">
        <f>XIRR(L4:L63,A4:A63,0.1)</f>
        <v>0.37541256546974178</v>
      </c>
    </row>
  </sheetData>
  <phoneticPr fontId="2" type="noConversion"/>
  <conditionalFormatting sqref="K1:K64">
    <cfRule type="cellIs" dxfId="21" priority="3" operator="greaterThan">
      <formula>0.5</formula>
    </cfRule>
  </conditionalFormatting>
  <conditionalFormatting sqref="P3">
    <cfRule type="cellIs" dxfId="20" priority="2" operator="greaterThan">
      <formula>0.5</formula>
    </cfRule>
  </conditionalFormatting>
  <conditionalFormatting sqref="P4:P63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{EC0C1EFB-2C04-47E3-9C3F-69647151F8D9}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C0C1EFB-2C04-47E3-9C3F-69647151F8D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P4:P63</xm:sqref>
        </x14:conditionalFormatting>
      </x14:conditionalFormatting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4"/>
  <sheetViews>
    <sheetView workbookViewId="0">
      <pane ySplit="3" topLeftCell="A4" activePane="bottomLeft" state="frozen"/>
      <selection activeCell="C18" sqref="C18"/>
      <selection pane="bottomLeft" activeCell="O1" sqref="O1:P1048576"/>
    </sheetView>
  </sheetViews>
  <sheetFormatPr defaultRowHeight="14.25" x14ac:dyDescent="0.2"/>
  <cols>
    <col min="1" max="2" width="11.625" style="3" customWidth="1"/>
    <col min="3" max="3" width="14.125" customWidth="1"/>
    <col min="4" max="6" width="13" customWidth="1"/>
    <col min="7" max="7" width="12.75" customWidth="1"/>
    <col min="8" max="11" width="13" customWidth="1"/>
    <col min="15" max="15" width="17.75" customWidth="1"/>
    <col min="16" max="16" width="13" customWidth="1"/>
  </cols>
  <sheetData>
    <row r="1" spans="1:16" x14ac:dyDescent="0.2">
      <c r="M1" t="s">
        <v>66</v>
      </c>
      <c r="N1">
        <v>0.5</v>
      </c>
    </row>
    <row r="2" spans="1:16" x14ac:dyDescent="0.2">
      <c r="M2" t="s">
        <v>67</v>
      </c>
      <c r="N2">
        <v>0.4</v>
      </c>
    </row>
    <row r="3" spans="1:16" x14ac:dyDescent="0.2">
      <c r="A3" s="3" t="str">
        <f>净值数据!A3</f>
        <v>日期</v>
      </c>
      <c r="C3" s="5" t="s">
        <v>5</v>
      </c>
      <c r="D3" s="5" t="s">
        <v>0</v>
      </c>
      <c r="E3" s="5" t="s">
        <v>1</v>
      </c>
      <c r="F3" s="5" t="s">
        <v>2</v>
      </c>
      <c r="G3" s="5" t="s">
        <v>3</v>
      </c>
      <c r="H3" t="s">
        <v>61</v>
      </c>
      <c r="I3" s="5" t="s">
        <v>62</v>
      </c>
      <c r="J3" s="5" t="s">
        <v>63</v>
      </c>
      <c r="K3" s="6" t="s">
        <v>4</v>
      </c>
      <c r="L3" s="5" t="s">
        <v>64</v>
      </c>
      <c r="O3" s="5" t="s">
        <v>68</v>
      </c>
      <c r="P3" s="6" t="s">
        <v>4</v>
      </c>
    </row>
    <row r="4" spans="1:16" x14ac:dyDescent="0.2">
      <c r="A4" s="2">
        <f>净值数据!A4</f>
        <v>40939</v>
      </c>
      <c r="B4" s="3">
        <f>净值数据!O4</f>
        <v>5.1277249228460997</v>
      </c>
      <c r="C4">
        <v>10000</v>
      </c>
      <c r="D4">
        <f>C4</f>
        <v>10000</v>
      </c>
      <c r="E4" s="3">
        <f>C4/B4</f>
        <v>1950.1826151878649</v>
      </c>
      <c r="F4">
        <f>E4</f>
        <v>1950.1826151878649</v>
      </c>
      <c r="G4" s="3">
        <f>F4*B4</f>
        <v>10000</v>
      </c>
      <c r="H4">
        <f>IF(K4&gt;$N$2,G4*$N$1,0)</f>
        <v>0</v>
      </c>
      <c r="I4">
        <f>IF(K4&gt;$N$2,D4*(1-$N$1),D4)</f>
        <v>10000</v>
      </c>
      <c r="J4">
        <f>IF(K4&gt;$N$2,F4*(1-$N$1),F4)</f>
        <v>1950.1826151878649</v>
      </c>
      <c r="K4" s="7">
        <f>G4/D4-1</f>
        <v>0</v>
      </c>
      <c r="L4">
        <f>H4-C4</f>
        <v>-10000</v>
      </c>
      <c r="O4" s="3">
        <f>G4</f>
        <v>10000</v>
      </c>
      <c r="P4" s="7">
        <f>O4/SUM($C$4:C4)-1</f>
        <v>0</v>
      </c>
    </row>
    <row r="5" spans="1:16" x14ac:dyDescent="0.2">
      <c r="A5" s="2">
        <f>净值数据!A5</f>
        <v>40968</v>
      </c>
      <c r="B5" s="3">
        <f>净值数据!O5</f>
        <v>5.4207377755802</v>
      </c>
      <c r="C5">
        <v>10000</v>
      </c>
      <c r="D5">
        <f>C5+I4</f>
        <v>20000</v>
      </c>
      <c r="E5" s="3">
        <f t="shared" ref="E5:E63" si="0">C5/B5</f>
        <v>1844.7673386912109</v>
      </c>
      <c r="F5">
        <f>E5+J4</f>
        <v>3794.949953879076</v>
      </c>
      <c r="G5" s="3">
        <f t="shared" ref="G5:G63" si="1">F5*B5</f>
        <v>20571.428571428645</v>
      </c>
      <c r="H5">
        <f t="shared" ref="H5:H63" si="2">IF(K5&gt;$N$2,G5*$N$1,0)</f>
        <v>0</v>
      </c>
      <c r="I5">
        <f t="shared" ref="I5:I63" si="3">IF(K5&gt;$N$2,D5*(1-$N$1),D5)</f>
        <v>20000</v>
      </c>
      <c r="J5">
        <f t="shared" ref="J5:J63" si="4">IF(K5&gt;$N$2,F5*(1-$N$1),F5)</f>
        <v>3794.949953879076</v>
      </c>
      <c r="K5" s="7">
        <f t="shared" ref="K5:K63" si="5">G5/D5-1</f>
        <v>2.8571428571432245E-2</v>
      </c>
      <c r="L5">
        <f t="shared" ref="L5:L62" si="6">H5-C5</f>
        <v>-10000</v>
      </c>
      <c r="O5" s="3">
        <f>SUM(H$4:H4)+G5</f>
        <v>20571.428571428645</v>
      </c>
      <c r="P5" s="7">
        <f>O5/SUM($C$4:C5)-1</f>
        <v>2.8571428571432245E-2</v>
      </c>
    </row>
    <row r="6" spans="1:16" x14ac:dyDescent="0.2">
      <c r="A6" s="2">
        <f>净值数据!A6</f>
        <v>40998</v>
      </c>
      <c r="B6" s="3">
        <f>净值数据!O6</f>
        <v>5.5135251789459998</v>
      </c>
      <c r="C6">
        <v>10000</v>
      </c>
      <c r="D6">
        <f t="shared" ref="D6:D63" si="7">C6+I5</f>
        <v>30000</v>
      </c>
      <c r="E6" s="3">
        <f t="shared" si="0"/>
        <v>1813.7216527433475</v>
      </c>
      <c r="F6">
        <f t="shared" ref="F6:F63" si="8">E6+J5</f>
        <v>5608.6716066224235</v>
      </c>
      <c r="G6" s="3">
        <f t="shared" si="1"/>
        <v>30923.552123552246</v>
      </c>
      <c r="H6">
        <f t="shared" si="2"/>
        <v>0</v>
      </c>
      <c r="I6">
        <f t="shared" si="3"/>
        <v>30000</v>
      </c>
      <c r="J6">
        <f t="shared" si="4"/>
        <v>5608.6716066224235</v>
      </c>
      <c r="K6" s="7">
        <f t="shared" si="5"/>
        <v>3.0785070785074975E-2</v>
      </c>
      <c r="L6">
        <f t="shared" si="6"/>
        <v>-10000</v>
      </c>
      <c r="O6" s="3">
        <f>SUM(H$4:H5)+G6</f>
        <v>30923.552123552246</v>
      </c>
      <c r="P6" s="7">
        <f>O6/SUM($C$4:C6)-1</f>
        <v>3.0785070785074975E-2</v>
      </c>
    </row>
    <row r="7" spans="1:16" x14ac:dyDescent="0.2">
      <c r="A7" s="2">
        <f>净值数据!A7</f>
        <v>41026</v>
      </c>
      <c r="B7" s="3">
        <f>净值数据!O7</f>
        <v>6.1093179795052004</v>
      </c>
      <c r="C7">
        <v>10000</v>
      </c>
      <c r="D7">
        <f t="shared" si="7"/>
        <v>40000</v>
      </c>
      <c r="E7" s="3">
        <f t="shared" si="0"/>
        <v>1636.8439216205129</v>
      </c>
      <c r="F7">
        <f t="shared" si="8"/>
        <v>7245.5155282429369</v>
      </c>
      <c r="G7" s="3">
        <f t="shared" si="1"/>
        <v>44265.158287478691</v>
      </c>
      <c r="H7">
        <f t="shared" si="2"/>
        <v>0</v>
      </c>
      <c r="I7">
        <f t="shared" si="3"/>
        <v>40000</v>
      </c>
      <c r="J7">
        <f t="shared" si="4"/>
        <v>7245.5155282429369</v>
      </c>
      <c r="K7" s="7">
        <f t="shared" si="5"/>
        <v>0.10662895718696719</v>
      </c>
      <c r="L7">
        <f t="shared" si="6"/>
        <v>-10000</v>
      </c>
      <c r="O7" s="3">
        <f>SUM(H$4:H6)+G7</f>
        <v>44265.158287478691</v>
      </c>
      <c r="P7" s="7">
        <f>O7/SUM($C$4:C7)-1</f>
        <v>0.10662895718696719</v>
      </c>
    </row>
    <row r="8" spans="1:16" x14ac:dyDescent="0.2">
      <c r="A8" s="2">
        <f>净值数据!A8</f>
        <v>41060</v>
      </c>
      <c r="B8" s="3">
        <f>净值数据!O8</f>
        <v>6.6611588521543998</v>
      </c>
      <c r="C8">
        <v>10000</v>
      </c>
      <c r="D8">
        <f t="shared" si="7"/>
        <v>50000</v>
      </c>
      <c r="E8" s="3">
        <f t="shared" si="0"/>
        <v>1501.2402829525267</v>
      </c>
      <c r="F8">
        <f t="shared" si="8"/>
        <v>8746.755811195464</v>
      </c>
      <c r="G8" s="3">
        <f t="shared" si="1"/>
        <v>58263.529899377601</v>
      </c>
      <c r="H8">
        <f t="shared" si="2"/>
        <v>0</v>
      </c>
      <c r="I8">
        <f t="shared" si="3"/>
        <v>50000</v>
      </c>
      <c r="J8">
        <f t="shared" si="4"/>
        <v>8746.755811195464</v>
      </c>
      <c r="K8" s="7">
        <f t="shared" si="5"/>
        <v>0.16527059798755195</v>
      </c>
      <c r="L8">
        <f t="shared" si="6"/>
        <v>-10000</v>
      </c>
      <c r="O8" s="3">
        <f>SUM(H$4:H7)+G8</f>
        <v>58263.529899377601</v>
      </c>
      <c r="P8" s="7">
        <f>O8/SUM($C$4:C8)-1</f>
        <v>0.16527059798755195</v>
      </c>
    </row>
    <row r="9" spans="1:16" x14ac:dyDescent="0.2">
      <c r="A9" s="2">
        <f>净值数据!A9</f>
        <v>41089</v>
      </c>
      <c r="B9" s="3">
        <f>净值数据!O9</f>
        <v>6.7461845738503996</v>
      </c>
      <c r="C9">
        <v>10000</v>
      </c>
      <c r="D9">
        <f t="shared" si="7"/>
        <v>60000</v>
      </c>
      <c r="E9" s="3">
        <f t="shared" si="0"/>
        <v>1482.3193600071452</v>
      </c>
      <c r="F9">
        <f t="shared" si="8"/>
        <v>10229.075171202609</v>
      </c>
      <c r="G9" s="3">
        <f t="shared" si="1"/>
        <v>69007.229124723177</v>
      </c>
      <c r="H9">
        <f t="shared" si="2"/>
        <v>0</v>
      </c>
      <c r="I9">
        <f t="shared" si="3"/>
        <v>60000</v>
      </c>
      <c r="J9">
        <f t="shared" si="4"/>
        <v>10229.075171202609</v>
      </c>
      <c r="K9" s="7">
        <f t="shared" si="5"/>
        <v>0.15012048541205303</v>
      </c>
      <c r="L9">
        <f t="shared" si="6"/>
        <v>-10000</v>
      </c>
      <c r="O9" s="3">
        <f>SUM(H$4:H8)+G9</f>
        <v>69007.229124723177</v>
      </c>
      <c r="P9" s="7">
        <f>O9/SUM($C$4:C9)-1</f>
        <v>0.15012048541205303</v>
      </c>
    </row>
    <row r="10" spans="1:16" x14ac:dyDescent="0.2">
      <c r="A10" s="2">
        <f>净值数据!A10</f>
        <v>41121</v>
      </c>
      <c r="B10" s="3">
        <f>净值数据!O10</f>
        <v>6.7818786721248001</v>
      </c>
      <c r="C10">
        <v>10000</v>
      </c>
      <c r="D10">
        <f t="shared" si="7"/>
        <v>70000</v>
      </c>
      <c r="E10" s="3">
        <f t="shared" si="0"/>
        <v>1474.5176791649894</v>
      </c>
      <c r="F10">
        <f t="shared" si="8"/>
        <v>11703.592850367599</v>
      </c>
      <c r="G10" s="3">
        <f t="shared" si="1"/>
        <v>79372.34673914031</v>
      </c>
      <c r="H10">
        <f t="shared" si="2"/>
        <v>0</v>
      </c>
      <c r="I10">
        <f t="shared" si="3"/>
        <v>70000</v>
      </c>
      <c r="J10">
        <f t="shared" si="4"/>
        <v>11703.592850367599</v>
      </c>
      <c r="K10" s="7">
        <f t="shared" si="5"/>
        <v>0.13389066770200442</v>
      </c>
      <c r="L10">
        <f t="shared" si="6"/>
        <v>-10000</v>
      </c>
      <c r="O10" s="3">
        <f>SUM(H$4:H9)+G10</f>
        <v>79372.34673914031</v>
      </c>
      <c r="P10" s="7">
        <f>O10/SUM($C$4:C10)-1</f>
        <v>0.13389066770200442</v>
      </c>
    </row>
    <row r="11" spans="1:16" x14ac:dyDescent="0.2">
      <c r="A11" s="2">
        <f>净值数据!A11</f>
        <v>41152</v>
      </c>
      <c r="B11" s="3">
        <f>净值数据!O11</f>
        <v>5.5980244126923999</v>
      </c>
      <c r="C11">
        <v>10000</v>
      </c>
      <c r="D11">
        <f t="shared" si="7"/>
        <v>80000</v>
      </c>
      <c r="E11" s="3">
        <f t="shared" si="0"/>
        <v>1786.3444784783362</v>
      </c>
      <c r="F11">
        <f t="shared" si="8"/>
        <v>13489.937328845936</v>
      </c>
      <c r="G11" s="3">
        <f t="shared" si="1"/>
        <v>75516.998492570056</v>
      </c>
      <c r="H11">
        <f t="shared" si="2"/>
        <v>0</v>
      </c>
      <c r="I11">
        <f t="shared" si="3"/>
        <v>80000</v>
      </c>
      <c r="J11">
        <f t="shared" si="4"/>
        <v>13489.937328845936</v>
      </c>
      <c r="K11" s="7">
        <f t="shared" si="5"/>
        <v>-5.6037518842874334E-2</v>
      </c>
      <c r="L11">
        <f t="shared" si="6"/>
        <v>-10000</v>
      </c>
      <c r="O11" s="3">
        <f>SUM(H$4:H10)+G11</f>
        <v>75516.998492570056</v>
      </c>
      <c r="P11" s="7">
        <f>O11/SUM($C$4:C11)-1</f>
        <v>-5.6037518842874334E-2</v>
      </c>
    </row>
    <row r="12" spans="1:16" x14ac:dyDescent="0.2">
      <c r="A12" s="2">
        <f>净值数据!A12</f>
        <v>41180</v>
      </c>
      <c r="B12" s="3">
        <f>净值数据!O12</f>
        <v>6.4011416238651</v>
      </c>
      <c r="C12">
        <v>10000</v>
      </c>
      <c r="D12">
        <f t="shared" si="7"/>
        <v>90000</v>
      </c>
      <c r="E12" s="3">
        <f t="shared" si="0"/>
        <v>1562.2213329443348</v>
      </c>
      <c r="F12">
        <f t="shared" si="8"/>
        <v>15052.15866179027</v>
      </c>
      <c r="G12" s="3">
        <f t="shared" si="1"/>
        <v>96350.999339007307</v>
      </c>
      <c r="H12">
        <f t="shared" si="2"/>
        <v>0</v>
      </c>
      <c r="I12">
        <f t="shared" si="3"/>
        <v>90000</v>
      </c>
      <c r="J12">
        <f t="shared" si="4"/>
        <v>15052.15866179027</v>
      </c>
      <c r="K12" s="7">
        <f t="shared" si="5"/>
        <v>7.0566659322303327E-2</v>
      </c>
      <c r="L12">
        <f t="shared" si="6"/>
        <v>-10000</v>
      </c>
      <c r="O12" s="3">
        <f>SUM(H$4:H11)+G12</f>
        <v>96350.999339007307</v>
      </c>
      <c r="P12" s="7">
        <f>O12/SUM($C$4:C12)-1</f>
        <v>7.0566659322303327E-2</v>
      </c>
    </row>
    <row r="13" spans="1:16" x14ac:dyDescent="0.2">
      <c r="A13" s="2">
        <f>净值数据!A13</f>
        <v>41213</v>
      </c>
      <c r="B13" s="3">
        <f>净值数据!O13</f>
        <v>6.6093571971321001</v>
      </c>
      <c r="C13">
        <v>10000</v>
      </c>
      <c r="D13">
        <f t="shared" si="7"/>
        <v>100000</v>
      </c>
      <c r="E13" s="3">
        <f t="shared" si="0"/>
        <v>1513.0064394672377</v>
      </c>
      <c r="F13">
        <f t="shared" si="8"/>
        <v>16565.165101257509</v>
      </c>
      <c r="G13" s="3">
        <f t="shared" si="1"/>
        <v>109485.09318367782</v>
      </c>
      <c r="H13">
        <f t="shared" si="2"/>
        <v>0</v>
      </c>
      <c r="I13">
        <f t="shared" si="3"/>
        <v>100000</v>
      </c>
      <c r="J13">
        <f t="shared" si="4"/>
        <v>16565.165101257509</v>
      </c>
      <c r="K13" s="7">
        <f t="shared" si="5"/>
        <v>9.4850931836778285E-2</v>
      </c>
      <c r="L13">
        <f t="shared" si="6"/>
        <v>-10000</v>
      </c>
      <c r="O13" s="3">
        <f>SUM(H$4:H12)+G13</f>
        <v>109485.09318367782</v>
      </c>
      <c r="P13" s="7">
        <f>O13/SUM($C$4:C13)-1</f>
        <v>9.4850931836778285E-2</v>
      </c>
    </row>
    <row r="14" spans="1:16" x14ac:dyDescent="0.2">
      <c r="A14" s="2">
        <f>净值数据!A14</f>
        <v>41243</v>
      </c>
      <c r="B14" s="3">
        <f>净值数据!O14</f>
        <v>6.8235217867782003</v>
      </c>
      <c r="C14">
        <v>10000</v>
      </c>
      <c r="D14">
        <f t="shared" si="7"/>
        <v>110000</v>
      </c>
      <c r="E14" s="3">
        <f t="shared" si="0"/>
        <v>1465.5188790305906</v>
      </c>
      <c r="F14">
        <f t="shared" si="8"/>
        <v>18030.6839802881</v>
      </c>
      <c r="G14" s="3">
        <f t="shared" si="1"/>
        <v>123032.76497000853</v>
      </c>
      <c r="H14">
        <f t="shared" si="2"/>
        <v>0</v>
      </c>
      <c r="I14">
        <f t="shared" si="3"/>
        <v>110000</v>
      </c>
      <c r="J14">
        <f t="shared" si="4"/>
        <v>18030.6839802881</v>
      </c>
      <c r="K14" s="7">
        <f t="shared" si="5"/>
        <v>0.11847968154553201</v>
      </c>
      <c r="L14">
        <f t="shared" si="6"/>
        <v>-10000</v>
      </c>
      <c r="O14" s="3">
        <f>SUM(H$4:H13)+G14</f>
        <v>123032.76497000853</v>
      </c>
      <c r="P14" s="7">
        <f>O14/SUM($C$4:C14)-1</f>
        <v>0.11847968154553201</v>
      </c>
    </row>
    <row r="15" spans="1:16" x14ac:dyDescent="0.2">
      <c r="A15" s="2">
        <f>净值数据!A15</f>
        <v>41274</v>
      </c>
      <c r="B15" s="3">
        <f>净值数据!O15</f>
        <v>8.0906622755172002</v>
      </c>
      <c r="C15">
        <v>10000</v>
      </c>
      <c r="D15">
        <f t="shared" si="7"/>
        <v>120000</v>
      </c>
      <c r="E15" s="3">
        <f t="shared" si="0"/>
        <v>1235.9927604765512</v>
      </c>
      <c r="F15">
        <f t="shared" si="8"/>
        <v>19266.676740764651</v>
      </c>
      <c r="G15" s="3">
        <f t="shared" si="1"/>
        <v>155880.17468108924</v>
      </c>
      <c r="H15">
        <f t="shared" si="2"/>
        <v>0</v>
      </c>
      <c r="I15">
        <f t="shared" si="3"/>
        <v>120000</v>
      </c>
      <c r="J15">
        <f t="shared" si="4"/>
        <v>19266.676740764651</v>
      </c>
      <c r="K15" s="7">
        <f t="shared" si="5"/>
        <v>0.29900145567574365</v>
      </c>
      <c r="L15">
        <f t="shared" si="6"/>
        <v>-10000</v>
      </c>
      <c r="O15" s="3">
        <f>SUM(H$4:H14)+G15</f>
        <v>155880.17468108924</v>
      </c>
      <c r="P15" s="7">
        <f>O15/SUM($C$4:C15)-1</f>
        <v>0.29900145567574365</v>
      </c>
    </row>
    <row r="16" spans="1:16" x14ac:dyDescent="0.2">
      <c r="A16" s="2">
        <f>净值数据!A16</f>
        <v>41305</v>
      </c>
      <c r="B16" s="3">
        <f>净值数据!O16</f>
        <v>7.8645996531130997</v>
      </c>
      <c r="C16">
        <v>10000</v>
      </c>
      <c r="D16">
        <f t="shared" si="7"/>
        <v>130000</v>
      </c>
      <c r="E16" s="3">
        <f t="shared" si="0"/>
        <v>1271.52054027844</v>
      </c>
      <c r="F16">
        <f t="shared" si="8"/>
        <v>20538.197281043093</v>
      </c>
      <c r="G16" s="3">
        <f t="shared" si="1"/>
        <v>161524.6992120599</v>
      </c>
      <c r="H16">
        <f t="shared" si="2"/>
        <v>0</v>
      </c>
      <c r="I16">
        <f t="shared" si="3"/>
        <v>130000</v>
      </c>
      <c r="J16">
        <f t="shared" si="4"/>
        <v>20538.197281043093</v>
      </c>
      <c r="K16" s="7">
        <f t="shared" si="5"/>
        <v>0.24249768624661461</v>
      </c>
      <c r="L16">
        <f t="shared" si="6"/>
        <v>-10000</v>
      </c>
      <c r="O16" s="3">
        <f>SUM(H$4:H15)+G16</f>
        <v>161524.6992120599</v>
      </c>
      <c r="P16" s="7">
        <f>O16/SUM($C$4:C16)-1</f>
        <v>0.24249768624661461</v>
      </c>
    </row>
    <row r="17" spans="1:16" x14ac:dyDescent="0.2">
      <c r="A17" s="2">
        <f>净值数据!A17</f>
        <v>41333</v>
      </c>
      <c r="B17" s="3">
        <f>净值数据!O17</f>
        <v>7.6266389979508</v>
      </c>
      <c r="C17">
        <v>10000</v>
      </c>
      <c r="D17">
        <f t="shared" si="7"/>
        <v>140000</v>
      </c>
      <c r="E17" s="3">
        <f t="shared" si="0"/>
        <v>1311.1935680562431</v>
      </c>
      <c r="F17">
        <f t="shared" si="8"/>
        <v>21849.390849099334</v>
      </c>
      <c r="G17" s="3">
        <f t="shared" si="1"/>
        <v>166637.41633121032</v>
      </c>
      <c r="H17">
        <f t="shared" si="2"/>
        <v>0</v>
      </c>
      <c r="I17">
        <f t="shared" si="3"/>
        <v>140000</v>
      </c>
      <c r="J17">
        <f t="shared" si="4"/>
        <v>21849.390849099334</v>
      </c>
      <c r="K17" s="7">
        <f t="shared" si="5"/>
        <v>0.1902672595086452</v>
      </c>
      <c r="L17">
        <f t="shared" si="6"/>
        <v>-10000</v>
      </c>
      <c r="O17" s="3">
        <f>SUM(H$4:H16)+G17</f>
        <v>166637.41633121032</v>
      </c>
      <c r="P17" s="7">
        <f>O17/SUM($C$4:C17)-1</f>
        <v>0.1902672595086452</v>
      </c>
    </row>
    <row r="18" spans="1:16" x14ac:dyDescent="0.2">
      <c r="A18" s="2">
        <f>净值数据!A18</f>
        <v>41362</v>
      </c>
      <c r="B18" s="3">
        <f>净值数据!O18</f>
        <v>6.8294708031572</v>
      </c>
      <c r="C18">
        <v>10000</v>
      </c>
      <c r="D18">
        <f t="shared" si="7"/>
        <v>150000</v>
      </c>
      <c r="E18" s="3">
        <f t="shared" si="0"/>
        <v>1464.2422946412032</v>
      </c>
      <c r="F18">
        <f t="shared" si="8"/>
        <v>23313.633143740539</v>
      </c>
      <c r="G18" s="3">
        <f t="shared" si="1"/>
        <v>159219.77687069401</v>
      </c>
      <c r="H18">
        <f t="shared" si="2"/>
        <v>0</v>
      </c>
      <c r="I18">
        <f t="shared" si="3"/>
        <v>150000</v>
      </c>
      <c r="J18">
        <f t="shared" si="4"/>
        <v>23313.633143740539</v>
      </c>
      <c r="K18" s="7">
        <f t="shared" si="5"/>
        <v>6.1465179137960124E-2</v>
      </c>
      <c r="L18">
        <f t="shared" si="6"/>
        <v>-10000</v>
      </c>
      <c r="O18" s="3">
        <f>SUM(H$4:H17)+G18</f>
        <v>159219.77687069401</v>
      </c>
      <c r="P18" s="7">
        <f>O18/SUM($C$4:C18)-1</f>
        <v>6.1465179137960124E-2</v>
      </c>
    </row>
    <row r="19" spans="1:16" x14ac:dyDescent="0.2">
      <c r="A19" s="2">
        <f>净值数据!A19</f>
        <v>41390</v>
      </c>
      <c r="B19" s="3">
        <f>净值数据!O19</f>
        <v>6.9187060488430996</v>
      </c>
      <c r="C19">
        <v>10000</v>
      </c>
      <c r="D19">
        <f t="shared" si="7"/>
        <v>160000</v>
      </c>
      <c r="E19" s="3">
        <f t="shared" si="0"/>
        <v>1445.3569683990454</v>
      </c>
      <c r="F19">
        <f t="shared" si="8"/>
        <v>24758.990112139585</v>
      </c>
      <c r="G19" s="3">
        <f t="shared" si="1"/>
        <v>171300.17465210665</v>
      </c>
      <c r="H19">
        <f t="shared" si="2"/>
        <v>0</v>
      </c>
      <c r="I19">
        <f t="shared" si="3"/>
        <v>160000</v>
      </c>
      <c r="J19">
        <f t="shared" si="4"/>
        <v>24758.990112139585</v>
      </c>
      <c r="K19" s="7">
        <f t="shared" si="5"/>
        <v>7.0626091575666683E-2</v>
      </c>
      <c r="L19">
        <f t="shared" si="6"/>
        <v>-10000</v>
      </c>
      <c r="O19" s="3">
        <f>SUM(H$4:H18)+G19</f>
        <v>171300.17465210665</v>
      </c>
      <c r="P19" s="7">
        <f>O19/SUM($C$4:C19)-1</f>
        <v>7.0626091575666683E-2</v>
      </c>
    </row>
    <row r="20" spans="1:16" x14ac:dyDescent="0.2">
      <c r="A20" s="2">
        <f>净值数据!A20</f>
        <v>41425</v>
      </c>
      <c r="B20" s="3">
        <f>净值数据!O20</f>
        <v>7.4184234246837999</v>
      </c>
      <c r="C20">
        <v>10000</v>
      </c>
      <c r="D20">
        <f t="shared" si="7"/>
        <v>170000</v>
      </c>
      <c r="E20" s="3">
        <f t="shared" si="0"/>
        <v>1347.9953121476397</v>
      </c>
      <c r="F20">
        <f t="shared" si="8"/>
        <v>26106.985424287224</v>
      </c>
      <c r="G20" s="3">
        <f t="shared" si="1"/>
        <v>193672.67221941089</v>
      </c>
      <c r="H20">
        <f t="shared" si="2"/>
        <v>0</v>
      </c>
      <c r="I20">
        <f t="shared" si="3"/>
        <v>170000</v>
      </c>
      <c r="J20">
        <f t="shared" si="4"/>
        <v>26106.985424287224</v>
      </c>
      <c r="K20" s="7">
        <f t="shared" si="5"/>
        <v>0.13925101305535814</v>
      </c>
      <c r="L20">
        <f t="shared" si="6"/>
        <v>-10000</v>
      </c>
      <c r="O20" s="3">
        <f>SUM(H$4:H19)+G20</f>
        <v>193672.67221941089</v>
      </c>
      <c r="P20" s="7">
        <f>O20/SUM($C$4:C20)-1</f>
        <v>0.13925101305535814</v>
      </c>
    </row>
    <row r="21" spans="1:16" x14ac:dyDescent="0.2">
      <c r="A21" s="2">
        <f>净值数据!A21</f>
        <v>41453</v>
      </c>
      <c r="B21" s="3">
        <f>净值数据!O21</f>
        <v>6.007209325092</v>
      </c>
      <c r="C21">
        <v>10000</v>
      </c>
      <c r="D21">
        <f t="shared" si="7"/>
        <v>180000</v>
      </c>
      <c r="E21" s="3">
        <f t="shared" si="0"/>
        <v>1664.6664796963523</v>
      </c>
      <c r="F21">
        <f t="shared" si="8"/>
        <v>27771.651903983577</v>
      </c>
      <c r="G21" s="3">
        <f t="shared" si="1"/>
        <v>166830.12629081914</v>
      </c>
      <c r="H21">
        <f t="shared" si="2"/>
        <v>0</v>
      </c>
      <c r="I21">
        <f t="shared" si="3"/>
        <v>180000</v>
      </c>
      <c r="J21">
        <f t="shared" si="4"/>
        <v>27771.651903983577</v>
      </c>
      <c r="K21" s="7">
        <f t="shared" si="5"/>
        <v>-7.3165965051004811E-2</v>
      </c>
      <c r="L21">
        <f t="shared" si="6"/>
        <v>-10000</v>
      </c>
      <c r="O21" s="3">
        <f>SUM(H$4:H20)+G21</f>
        <v>166830.12629081914</v>
      </c>
      <c r="P21" s="7">
        <f>O21/SUM($C$4:C21)-1</f>
        <v>-7.3165965051004811E-2</v>
      </c>
    </row>
    <row r="22" spans="1:16" x14ac:dyDescent="0.2">
      <c r="A22" s="2">
        <f>净值数据!A22</f>
        <v>41486</v>
      </c>
      <c r="B22" s="3">
        <f>净值数据!O22</f>
        <v>6.1769387510279996</v>
      </c>
      <c r="C22">
        <v>10000</v>
      </c>
      <c r="D22">
        <f t="shared" si="7"/>
        <v>190000</v>
      </c>
      <c r="E22" s="3">
        <f t="shared" si="0"/>
        <v>1618.9249081247156</v>
      </c>
      <c r="F22">
        <f t="shared" si="8"/>
        <v>29390.576812108291</v>
      </c>
      <c r="G22" s="3">
        <f t="shared" si="1"/>
        <v>181543.79282577668</v>
      </c>
      <c r="H22">
        <f t="shared" si="2"/>
        <v>0</v>
      </c>
      <c r="I22">
        <f t="shared" si="3"/>
        <v>190000</v>
      </c>
      <c r="J22">
        <f t="shared" si="4"/>
        <v>29390.576812108291</v>
      </c>
      <c r="K22" s="7">
        <f t="shared" si="5"/>
        <v>-4.450635354854382E-2</v>
      </c>
      <c r="L22">
        <f t="shared" si="6"/>
        <v>-10000</v>
      </c>
      <c r="O22" s="3">
        <f>SUM(H$4:H21)+G22</f>
        <v>181543.79282577668</v>
      </c>
      <c r="P22" s="7">
        <f>O22/SUM($C$4:C22)-1</f>
        <v>-4.450635354854382E-2</v>
      </c>
    </row>
    <row r="23" spans="1:16" x14ac:dyDescent="0.2">
      <c r="A23" s="2">
        <f>净值数据!A23</f>
        <v>41516</v>
      </c>
      <c r="B23" s="3">
        <f>净值数据!O23</f>
        <v>6.3284828813280001</v>
      </c>
      <c r="C23">
        <v>10000</v>
      </c>
      <c r="D23">
        <f t="shared" si="7"/>
        <v>200000</v>
      </c>
      <c r="E23" s="3">
        <f t="shared" si="0"/>
        <v>1580.1575492136831</v>
      </c>
      <c r="F23">
        <f t="shared" si="8"/>
        <v>30970.734361321975</v>
      </c>
      <c r="G23" s="3">
        <f t="shared" si="1"/>
        <v>195997.76222778298</v>
      </c>
      <c r="H23">
        <f t="shared" si="2"/>
        <v>0</v>
      </c>
      <c r="I23">
        <f t="shared" si="3"/>
        <v>200000</v>
      </c>
      <c r="J23">
        <f t="shared" si="4"/>
        <v>30970.734361321975</v>
      </c>
      <c r="K23" s="7">
        <f t="shared" si="5"/>
        <v>-2.0011188861085105E-2</v>
      </c>
      <c r="L23">
        <f t="shared" si="6"/>
        <v>-10000</v>
      </c>
      <c r="O23" s="3">
        <f>SUM(H$4:H22)+G23</f>
        <v>195997.76222778298</v>
      </c>
      <c r="P23" s="7">
        <f>O23/SUM($C$4:C23)-1</f>
        <v>-2.0011188861085105E-2</v>
      </c>
    </row>
    <row r="24" spans="1:16" x14ac:dyDescent="0.2">
      <c r="A24" s="2">
        <f>净值数据!A24</f>
        <v>41547</v>
      </c>
      <c r="B24" s="3">
        <f>净值数据!O24</f>
        <v>5.989024029456</v>
      </c>
      <c r="C24">
        <v>10000</v>
      </c>
      <c r="D24">
        <f t="shared" si="7"/>
        <v>210000</v>
      </c>
      <c r="E24" s="3">
        <f t="shared" si="0"/>
        <v>1669.7211349990739</v>
      </c>
      <c r="F24">
        <f t="shared" si="8"/>
        <v>32640.455496321047</v>
      </c>
      <c r="G24" s="3">
        <f t="shared" si="1"/>
        <v>195484.47229985593</v>
      </c>
      <c r="H24">
        <f t="shared" si="2"/>
        <v>0</v>
      </c>
      <c r="I24">
        <f t="shared" si="3"/>
        <v>210000</v>
      </c>
      <c r="J24">
        <f t="shared" si="4"/>
        <v>32640.455496321047</v>
      </c>
      <c r="K24" s="7">
        <f t="shared" si="5"/>
        <v>-6.9121560476876565E-2</v>
      </c>
      <c r="L24">
        <f t="shared" si="6"/>
        <v>-10000</v>
      </c>
      <c r="O24" s="3">
        <f>SUM(H$4:H23)+G24</f>
        <v>195484.47229985593</v>
      </c>
      <c r="P24" s="7">
        <f>O24/SUM($C$4:C24)-1</f>
        <v>-6.9121560476876565E-2</v>
      </c>
    </row>
    <row r="25" spans="1:16" x14ac:dyDescent="0.2">
      <c r="A25" s="2">
        <f>净值数据!A25</f>
        <v>41578</v>
      </c>
      <c r="B25" s="3">
        <f>净值数据!O25</f>
        <v>5.7647387166120003</v>
      </c>
      <c r="C25">
        <v>10000</v>
      </c>
      <c r="D25">
        <f t="shared" si="7"/>
        <v>220000</v>
      </c>
      <c r="E25" s="3">
        <f t="shared" si="0"/>
        <v>1734.6839972440432</v>
      </c>
      <c r="F25">
        <f t="shared" si="8"/>
        <v>34375.13949356509</v>
      </c>
      <c r="G25" s="3">
        <f t="shared" si="1"/>
        <v>198163.69752749291</v>
      </c>
      <c r="H25">
        <f t="shared" si="2"/>
        <v>0</v>
      </c>
      <c r="I25">
        <f t="shared" si="3"/>
        <v>220000</v>
      </c>
      <c r="J25">
        <f t="shared" si="4"/>
        <v>34375.13949356509</v>
      </c>
      <c r="K25" s="7">
        <f t="shared" si="5"/>
        <v>-9.925592032957764E-2</v>
      </c>
      <c r="L25">
        <f t="shared" si="6"/>
        <v>-10000</v>
      </c>
      <c r="O25" s="3">
        <f>SUM(H$4:H24)+G25</f>
        <v>198163.69752749291</v>
      </c>
      <c r="P25" s="7">
        <f>O25/SUM($C$4:C25)-1</f>
        <v>-9.925592032957764E-2</v>
      </c>
    </row>
    <row r="26" spans="1:16" x14ac:dyDescent="0.2">
      <c r="A26" s="2">
        <f>净值数据!A26</f>
        <v>41607</v>
      </c>
      <c r="B26" s="3">
        <f>净值数据!O26</f>
        <v>5.3949710386799996</v>
      </c>
      <c r="C26">
        <v>10000</v>
      </c>
      <c r="D26">
        <f t="shared" si="7"/>
        <v>230000</v>
      </c>
      <c r="E26" s="3">
        <f t="shared" si="0"/>
        <v>1853.5780689652643</v>
      </c>
      <c r="F26">
        <f t="shared" si="8"/>
        <v>36228.717562530357</v>
      </c>
      <c r="G26" s="3">
        <f t="shared" si="1"/>
        <v>195452.88201836875</v>
      </c>
      <c r="H26">
        <f>IF(K26&gt;$N$2,G26*$N$1,0)</f>
        <v>0</v>
      </c>
      <c r="I26">
        <f t="shared" si="3"/>
        <v>230000</v>
      </c>
      <c r="J26">
        <f t="shared" si="4"/>
        <v>36228.717562530357</v>
      </c>
      <c r="K26" s="7">
        <f t="shared" si="5"/>
        <v>-0.15020486078970108</v>
      </c>
      <c r="L26">
        <f t="shared" si="6"/>
        <v>-10000</v>
      </c>
      <c r="O26" s="3">
        <f>SUM(H$4:H25)+G26</f>
        <v>195452.88201836875</v>
      </c>
      <c r="P26" s="7">
        <f>O26/SUM($C$4:C26)-1</f>
        <v>-0.15020486078970108</v>
      </c>
    </row>
    <row r="27" spans="1:16" x14ac:dyDescent="0.2">
      <c r="A27" s="2">
        <f>净值数据!A27</f>
        <v>41639</v>
      </c>
      <c r="B27" s="3">
        <f>净值数据!O27</f>
        <v>5.0009562999000003</v>
      </c>
      <c r="C27">
        <v>10000</v>
      </c>
      <c r="D27">
        <f t="shared" si="7"/>
        <v>240000</v>
      </c>
      <c r="E27" s="3">
        <f t="shared" si="0"/>
        <v>1999.6175531867698</v>
      </c>
      <c r="F27">
        <f t="shared" si="8"/>
        <v>38228.335115717127</v>
      </c>
      <c r="G27" s="3">
        <f t="shared" si="1"/>
        <v>191178.23333163396</v>
      </c>
      <c r="H27">
        <f t="shared" si="2"/>
        <v>0</v>
      </c>
      <c r="I27">
        <f t="shared" si="3"/>
        <v>240000</v>
      </c>
      <c r="J27">
        <f t="shared" si="4"/>
        <v>38228.335115717127</v>
      </c>
      <c r="K27" s="7">
        <f t="shared" si="5"/>
        <v>-0.20342402778485846</v>
      </c>
      <c r="L27">
        <f t="shared" si="6"/>
        <v>-10000</v>
      </c>
      <c r="O27" s="3">
        <f>SUM(H$4:H26)+G27</f>
        <v>191178.23333163396</v>
      </c>
      <c r="P27" s="7">
        <f>O27/SUM($C$4:C27)-1</f>
        <v>-0.20342402778485846</v>
      </c>
    </row>
    <row r="28" spans="1:16" x14ac:dyDescent="0.2">
      <c r="A28" s="2">
        <f>净值数据!A28</f>
        <v>41669</v>
      </c>
      <c r="B28" s="3">
        <f>净值数据!O28</f>
        <v>4.709991569724</v>
      </c>
      <c r="C28">
        <v>10000</v>
      </c>
      <c r="D28">
        <f t="shared" si="7"/>
        <v>250000</v>
      </c>
      <c r="E28" s="3">
        <f t="shared" si="0"/>
        <v>2123.1460506809331</v>
      </c>
      <c r="F28">
        <f t="shared" si="8"/>
        <v>40351.481166398058</v>
      </c>
      <c r="G28" s="3">
        <f t="shared" si="1"/>
        <v>190055.13611961162</v>
      </c>
      <c r="H28">
        <f t="shared" si="2"/>
        <v>0</v>
      </c>
      <c r="I28">
        <f t="shared" si="3"/>
        <v>250000</v>
      </c>
      <c r="J28">
        <f t="shared" si="4"/>
        <v>40351.481166398058</v>
      </c>
      <c r="K28" s="7">
        <f t="shared" si="5"/>
        <v>-0.23977945552155355</v>
      </c>
      <c r="L28">
        <f t="shared" si="6"/>
        <v>-10000</v>
      </c>
      <c r="O28" s="3">
        <f>SUM(H$4:H27)+G28</f>
        <v>190055.13611961162</v>
      </c>
      <c r="P28" s="7">
        <f>O28/SUM($C$4:C28)-1</f>
        <v>-0.23977945552155355</v>
      </c>
    </row>
    <row r="29" spans="1:16" x14ac:dyDescent="0.2">
      <c r="A29" s="2">
        <f>净值数据!A29</f>
        <v>41698</v>
      </c>
      <c r="B29" s="3">
        <f>净值数据!O29</f>
        <v>4.0916915181000002</v>
      </c>
      <c r="C29">
        <v>10000</v>
      </c>
      <c r="D29">
        <f t="shared" si="7"/>
        <v>260000</v>
      </c>
      <c r="E29" s="3">
        <f t="shared" si="0"/>
        <v>2443.9770094504966</v>
      </c>
      <c r="F29">
        <f t="shared" si="8"/>
        <v>42795.458175848558</v>
      </c>
      <c r="G29" s="3">
        <f t="shared" si="1"/>
        <v>175105.81323132286</v>
      </c>
      <c r="H29">
        <f t="shared" si="2"/>
        <v>0</v>
      </c>
      <c r="I29">
        <f t="shared" si="3"/>
        <v>260000</v>
      </c>
      <c r="J29">
        <f t="shared" si="4"/>
        <v>42795.458175848558</v>
      </c>
      <c r="K29" s="7">
        <f t="shared" si="5"/>
        <v>-0.3265161029564505</v>
      </c>
      <c r="L29">
        <f t="shared" si="6"/>
        <v>-10000</v>
      </c>
      <c r="O29" s="3">
        <f>SUM(H$4:H28)+G29</f>
        <v>175105.81323132286</v>
      </c>
      <c r="P29" s="7">
        <f>O29/SUM($C$4:C29)-1</f>
        <v>-0.3265161029564505</v>
      </c>
    </row>
    <row r="30" spans="1:16" x14ac:dyDescent="0.2">
      <c r="A30" s="2">
        <f>净值数据!A30</f>
        <v>41729</v>
      </c>
      <c r="B30" s="3">
        <f>净值数据!O30</f>
        <v>4.6130033263319996</v>
      </c>
      <c r="C30">
        <v>10000</v>
      </c>
      <c r="D30">
        <f t="shared" si="7"/>
        <v>270000</v>
      </c>
      <c r="E30" s="3">
        <f t="shared" si="0"/>
        <v>2167.7851266479438</v>
      </c>
      <c r="F30">
        <f t="shared" si="8"/>
        <v>44963.243302496499</v>
      </c>
      <c r="G30" s="3">
        <f t="shared" si="1"/>
        <v>207415.59091709135</v>
      </c>
      <c r="H30">
        <f t="shared" si="2"/>
        <v>0</v>
      </c>
      <c r="I30">
        <f t="shared" si="3"/>
        <v>270000</v>
      </c>
      <c r="J30">
        <f t="shared" si="4"/>
        <v>44963.243302496499</v>
      </c>
      <c r="K30" s="7">
        <f t="shared" si="5"/>
        <v>-0.2317941077144765</v>
      </c>
      <c r="L30">
        <f t="shared" si="6"/>
        <v>-10000</v>
      </c>
      <c r="O30" s="3">
        <f>SUM(H$4:H29)+G30</f>
        <v>207415.59091709135</v>
      </c>
      <c r="P30" s="7">
        <f>O30/SUM($C$4:C30)-1</f>
        <v>-0.2317941077144765</v>
      </c>
    </row>
    <row r="31" spans="1:16" x14ac:dyDescent="0.2">
      <c r="A31" s="2">
        <f>净值数据!A31</f>
        <v>41759</v>
      </c>
      <c r="B31" s="3">
        <f>净值数据!O31</f>
        <v>4.6311886219679996</v>
      </c>
      <c r="C31">
        <v>10000</v>
      </c>
      <c r="D31">
        <f t="shared" si="7"/>
        <v>280000</v>
      </c>
      <c r="E31" s="3">
        <f t="shared" si="0"/>
        <v>2159.2728813862373</v>
      </c>
      <c r="F31">
        <f t="shared" si="8"/>
        <v>47122.516183882733</v>
      </c>
      <c r="G31" s="3">
        <f t="shared" si="1"/>
        <v>218233.26078930064</v>
      </c>
      <c r="H31">
        <f t="shared" si="2"/>
        <v>0</v>
      </c>
      <c r="I31">
        <f t="shared" si="3"/>
        <v>280000</v>
      </c>
      <c r="J31">
        <f t="shared" si="4"/>
        <v>47122.516183882733</v>
      </c>
      <c r="K31" s="7">
        <f t="shared" si="5"/>
        <v>-0.22059549718106919</v>
      </c>
      <c r="L31">
        <f t="shared" si="6"/>
        <v>-10000</v>
      </c>
      <c r="O31" s="3">
        <f>SUM(H$4:H30)+G31</f>
        <v>218233.26078930064</v>
      </c>
      <c r="P31" s="7">
        <f>O31/SUM($C$4:C31)-1</f>
        <v>-0.22059549718106919</v>
      </c>
    </row>
    <row r="32" spans="1:16" x14ac:dyDescent="0.2">
      <c r="A32" s="2">
        <f>净值数据!A32</f>
        <v>41789</v>
      </c>
      <c r="B32" s="3">
        <f>净值数据!O32</f>
        <v>4.7495023200000004</v>
      </c>
      <c r="C32">
        <v>10000</v>
      </c>
      <c r="D32">
        <f t="shared" si="7"/>
        <v>290000</v>
      </c>
      <c r="E32" s="3">
        <f t="shared" si="0"/>
        <v>2105.4837594015535</v>
      </c>
      <c r="F32">
        <f t="shared" si="8"/>
        <v>49227.999943284289</v>
      </c>
      <c r="G32" s="3">
        <f t="shared" si="1"/>
        <v>233808.49993958863</v>
      </c>
      <c r="H32">
        <f t="shared" si="2"/>
        <v>0</v>
      </c>
      <c r="I32">
        <f t="shared" si="3"/>
        <v>290000</v>
      </c>
      <c r="J32">
        <f t="shared" si="4"/>
        <v>49227.999943284289</v>
      </c>
      <c r="K32" s="7">
        <f t="shared" si="5"/>
        <v>-0.19376379331176341</v>
      </c>
      <c r="L32">
        <f t="shared" si="6"/>
        <v>-10000</v>
      </c>
      <c r="O32" s="3">
        <f>SUM(H$4:H31)+G32</f>
        <v>233808.49993958863</v>
      </c>
      <c r="P32" s="7">
        <f>O32/SUM($C$4:C32)-1</f>
        <v>-0.19376379331176341</v>
      </c>
    </row>
    <row r="33" spans="1:16" x14ac:dyDescent="0.2">
      <c r="A33" s="2">
        <f>净值数据!A33</f>
        <v>41820</v>
      </c>
      <c r="B33" s="3">
        <f>净值数据!O33</f>
        <v>4.6927353600000004</v>
      </c>
      <c r="C33">
        <v>10000</v>
      </c>
      <c r="D33">
        <f t="shared" si="7"/>
        <v>300000</v>
      </c>
      <c r="E33" s="3">
        <f t="shared" si="0"/>
        <v>2130.9533210072173</v>
      </c>
      <c r="F33">
        <f t="shared" si="8"/>
        <v>51358.953264291507</v>
      </c>
      <c r="G33" s="3">
        <f t="shared" si="1"/>
        <v>241013.97603592821</v>
      </c>
      <c r="H33">
        <f t="shared" si="2"/>
        <v>0</v>
      </c>
      <c r="I33">
        <f t="shared" si="3"/>
        <v>300000</v>
      </c>
      <c r="J33">
        <f t="shared" si="4"/>
        <v>51358.953264291507</v>
      </c>
      <c r="K33" s="7">
        <f t="shared" si="5"/>
        <v>-0.19662007988023933</v>
      </c>
      <c r="L33">
        <f t="shared" si="6"/>
        <v>-10000</v>
      </c>
      <c r="O33" s="3">
        <f>SUM(H$4:H32)+G33</f>
        <v>241013.97603592821</v>
      </c>
      <c r="P33" s="7">
        <f>O33/SUM($C$4:C33)-1</f>
        <v>-0.19662007988023933</v>
      </c>
    </row>
    <row r="34" spans="1:16" x14ac:dyDescent="0.2">
      <c r="A34" s="2">
        <f>净值数据!A34</f>
        <v>41851</v>
      </c>
      <c r="B34" s="3">
        <f>净值数据!O34</f>
        <v>5.6861571599999996</v>
      </c>
      <c r="C34">
        <v>10000</v>
      </c>
      <c r="D34">
        <f t="shared" si="7"/>
        <v>310000</v>
      </c>
      <c r="E34" s="3">
        <f t="shared" si="0"/>
        <v>1758.6569837264226</v>
      </c>
      <c r="F34">
        <f t="shared" si="8"/>
        <v>53117.610248017932</v>
      </c>
      <c r="G34" s="3">
        <f t="shared" si="1"/>
        <v>302035.07983385649</v>
      </c>
      <c r="H34">
        <f t="shared" si="2"/>
        <v>0</v>
      </c>
      <c r="I34">
        <f t="shared" si="3"/>
        <v>310000</v>
      </c>
      <c r="J34">
        <f t="shared" si="4"/>
        <v>53117.610248017932</v>
      </c>
      <c r="K34" s="7">
        <f t="shared" si="5"/>
        <v>-2.5693290858527451E-2</v>
      </c>
      <c r="L34">
        <f t="shared" si="6"/>
        <v>-10000</v>
      </c>
      <c r="O34" s="3">
        <f>SUM(H$4:H33)+G34</f>
        <v>302035.07983385649</v>
      </c>
      <c r="P34" s="7">
        <f>O34/SUM($C$4:C34)-1</f>
        <v>-2.5693290858527451E-2</v>
      </c>
    </row>
    <row r="35" spans="1:16" x14ac:dyDescent="0.2">
      <c r="A35" s="2">
        <f>净值数据!A35</f>
        <v>41880</v>
      </c>
      <c r="B35" s="3">
        <f>净值数据!O35</f>
        <v>5.36447772</v>
      </c>
      <c r="C35">
        <v>10000</v>
      </c>
      <c r="D35">
        <f t="shared" si="7"/>
        <v>320000</v>
      </c>
      <c r="E35" s="3">
        <f t="shared" si="0"/>
        <v>1864.1143689939679</v>
      </c>
      <c r="F35">
        <f t="shared" si="8"/>
        <v>54981.724617011903</v>
      </c>
      <c r="G35" s="3">
        <f t="shared" si="1"/>
        <v>294948.23671513586</v>
      </c>
      <c r="H35">
        <f t="shared" si="2"/>
        <v>0</v>
      </c>
      <c r="I35">
        <f t="shared" si="3"/>
        <v>320000</v>
      </c>
      <c r="J35">
        <f t="shared" si="4"/>
        <v>54981.724617011903</v>
      </c>
      <c r="K35" s="7">
        <f t="shared" si="5"/>
        <v>-7.8286760265200428E-2</v>
      </c>
      <c r="L35">
        <f t="shared" si="6"/>
        <v>-10000</v>
      </c>
      <c r="O35" s="3">
        <f>SUM(H$4:H34)+G35</f>
        <v>294948.23671513586</v>
      </c>
      <c r="P35" s="7">
        <f>O35/SUM($C$4:C35)-1</f>
        <v>-7.8286760265200428E-2</v>
      </c>
    </row>
    <row r="36" spans="1:16" x14ac:dyDescent="0.2">
      <c r="A36" s="2">
        <f>净值数据!A36</f>
        <v>41912</v>
      </c>
      <c r="B36" s="3">
        <f>净值数据!O36</f>
        <v>5.2509437999999999</v>
      </c>
      <c r="C36">
        <v>10000</v>
      </c>
      <c r="D36">
        <f t="shared" si="7"/>
        <v>330000</v>
      </c>
      <c r="E36" s="3">
        <f t="shared" si="0"/>
        <v>1904.4195445397836</v>
      </c>
      <c r="F36">
        <f t="shared" si="8"/>
        <v>56886.144161551689</v>
      </c>
      <c r="G36" s="3">
        <f t="shared" si="1"/>
        <v>298705.94599100604</v>
      </c>
      <c r="H36">
        <f t="shared" si="2"/>
        <v>0</v>
      </c>
      <c r="I36">
        <f t="shared" si="3"/>
        <v>330000</v>
      </c>
      <c r="J36">
        <f t="shared" si="4"/>
        <v>56886.144161551689</v>
      </c>
      <c r="K36" s="7">
        <f t="shared" si="5"/>
        <v>-9.4830466693921145E-2</v>
      </c>
      <c r="L36">
        <f t="shared" si="6"/>
        <v>-10000</v>
      </c>
      <c r="O36" s="3">
        <f>SUM(H$4:H35)+G36</f>
        <v>298705.94599100604</v>
      </c>
      <c r="P36" s="7">
        <f>O36/SUM($C$4:C36)-1</f>
        <v>-9.4830466693921145E-2</v>
      </c>
    </row>
    <row r="37" spans="1:16" x14ac:dyDescent="0.2">
      <c r="A37" s="2">
        <f>净值数据!A37</f>
        <v>41943</v>
      </c>
      <c r="B37" s="3">
        <f>净值数据!O37</f>
        <v>5.4590893200000004</v>
      </c>
      <c r="C37">
        <v>10000</v>
      </c>
      <c r="D37">
        <f t="shared" si="7"/>
        <v>340000</v>
      </c>
      <c r="E37" s="3">
        <f t="shared" si="0"/>
        <v>1831.8073608658228</v>
      </c>
      <c r="F37">
        <f t="shared" si="8"/>
        <v>58717.951522417512</v>
      </c>
      <c r="G37" s="3">
        <f t="shared" si="1"/>
        <v>320546.54204830719</v>
      </c>
      <c r="H37">
        <f t="shared" si="2"/>
        <v>0</v>
      </c>
      <c r="I37">
        <f t="shared" si="3"/>
        <v>340000</v>
      </c>
      <c r="J37">
        <f t="shared" si="4"/>
        <v>58717.951522417512</v>
      </c>
      <c r="K37" s="7">
        <f t="shared" si="5"/>
        <v>-5.7216052799096473E-2</v>
      </c>
      <c r="L37">
        <f t="shared" si="6"/>
        <v>-10000</v>
      </c>
      <c r="O37" s="3">
        <f>SUM(H$4:H36)+G37</f>
        <v>320546.54204830719</v>
      </c>
      <c r="P37" s="7">
        <f>O37/SUM($C$4:C37)-1</f>
        <v>-5.7216052799096473E-2</v>
      </c>
    </row>
    <row r="38" spans="1:16" x14ac:dyDescent="0.2">
      <c r="A38" s="2">
        <f>净值数据!A38</f>
        <v>41971</v>
      </c>
      <c r="B38" s="3">
        <f>净值数据!O38</f>
        <v>6.8120352000000004</v>
      </c>
      <c r="C38">
        <v>10000</v>
      </c>
      <c r="D38">
        <f t="shared" si="7"/>
        <v>350000</v>
      </c>
      <c r="E38" s="3">
        <f t="shared" si="0"/>
        <v>1467.9900655827496</v>
      </c>
      <c r="F38">
        <f t="shared" si="8"/>
        <v>60185.941588000263</v>
      </c>
      <c r="G38" s="3">
        <f t="shared" si="1"/>
        <v>409988.75264260173</v>
      </c>
      <c r="H38">
        <f t="shared" si="2"/>
        <v>0</v>
      </c>
      <c r="I38">
        <f t="shared" si="3"/>
        <v>350000</v>
      </c>
      <c r="J38">
        <f t="shared" si="4"/>
        <v>60185.941588000263</v>
      </c>
      <c r="K38" s="7">
        <f t="shared" si="5"/>
        <v>0.17139643612171929</v>
      </c>
      <c r="L38">
        <f t="shared" si="6"/>
        <v>-10000</v>
      </c>
      <c r="O38" s="3">
        <f>SUM(H$4:H37)+G38</f>
        <v>409988.75264260173</v>
      </c>
      <c r="P38" s="7">
        <f>O38/SUM($C$4:C38)-1</f>
        <v>0.17139643612171929</v>
      </c>
    </row>
    <row r="39" spans="1:16" x14ac:dyDescent="0.2">
      <c r="A39" s="2">
        <f>净值数据!A39</f>
        <v>42004</v>
      </c>
      <c r="B39" s="3">
        <f>净值数据!O39</f>
        <v>10.23697512</v>
      </c>
      <c r="C39">
        <v>10000</v>
      </c>
      <c r="D39">
        <f t="shared" si="7"/>
        <v>360000</v>
      </c>
      <c r="E39" s="3">
        <f t="shared" si="0"/>
        <v>976.85106027687596</v>
      </c>
      <c r="F39">
        <f t="shared" si="8"/>
        <v>61162.792648277136</v>
      </c>
      <c r="G39" s="3">
        <f t="shared" si="1"/>
        <v>626121.98661013192</v>
      </c>
      <c r="H39">
        <f t="shared" si="2"/>
        <v>313060.99330506596</v>
      </c>
      <c r="I39">
        <f t="shared" si="3"/>
        <v>180000</v>
      </c>
      <c r="J39">
        <f t="shared" si="4"/>
        <v>30581.396324138568</v>
      </c>
      <c r="K39" s="7">
        <f t="shared" si="5"/>
        <v>0.73922774058369978</v>
      </c>
      <c r="L39">
        <f t="shared" si="6"/>
        <v>303060.99330506596</v>
      </c>
      <c r="O39" s="3">
        <f>SUM(H$4:H38)+G39</f>
        <v>626121.98661013192</v>
      </c>
      <c r="P39" s="6">
        <f>O39/SUM($C$4:C39)-1</f>
        <v>0.73922774058369978</v>
      </c>
    </row>
    <row r="40" spans="1:16" x14ac:dyDescent="0.2">
      <c r="A40" s="2">
        <f>净值数据!A40</f>
        <v>42034</v>
      </c>
      <c r="B40" s="3">
        <f>净值数据!O40</f>
        <v>9.9152956799999998</v>
      </c>
      <c r="C40">
        <v>10000</v>
      </c>
      <c r="D40">
        <f t="shared" si="7"/>
        <v>190000</v>
      </c>
      <c r="E40" s="3">
        <f t="shared" si="0"/>
        <v>1008.5427931484541</v>
      </c>
      <c r="F40">
        <f t="shared" si="8"/>
        <v>31589.939117287024</v>
      </c>
      <c r="G40" s="3">
        <f t="shared" si="1"/>
        <v>313223.58686109906</v>
      </c>
      <c r="H40">
        <f t="shared" si="2"/>
        <v>156611.79343054953</v>
      </c>
      <c r="I40">
        <f t="shared" si="3"/>
        <v>95000</v>
      </c>
      <c r="J40">
        <f t="shared" si="4"/>
        <v>15794.969558643512</v>
      </c>
      <c r="K40" s="7">
        <f t="shared" si="5"/>
        <v>0.64854519400578448</v>
      </c>
      <c r="L40">
        <f t="shared" si="6"/>
        <v>146611.79343054953</v>
      </c>
      <c r="O40" s="3">
        <f>SUM(H$4:H39)+G40</f>
        <v>626284.58016616502</v>
      </c>
      <c r="P40" s="7">
        <f>O40/SUM($C$4:C40)-1</f>
        <v>0.69266102747612157</v>
      </c>
    </row>
    <row r="41" spans="1:16" x14ac:dyDescent="0.2">
      <c r="A41" s="2">
        <f>净值数据!A41</f>
        <v>42062</v>
      </c>
      <c r="B41" s="3">
        <f>净值数据!O41</f>
        <v>9.6409220399999995</v>
      </c>
      <c r="C41">
        <v>10000</v>
      </c>
      <c r="D41">
        <f t="shared" si="7"/>
        <v>105000</v>
      </c>
      <c r="E41" s="3">
        <f t="shared" si="0"/>
        <v>1037.2451886355052</v>
      </c>
      <c r="F41">
        <f t="shared" si="8"/>
        <v>16832.214747279017</v>
      </c>
      <c r="G41" s="3">
        <f t="shared" si="1"/>
        <v>162278.07013905529</v>
      </c>
      <c r="H41">
        <f t="shared" si="2"/>
        <v>81139.035069527643</v>
      </c>
      <c r="I41">
        <f t="shared" si="3"/>
        <v>52500</v>
      </c>
      <c r="J41">
        <f t="shared" si="4"/>
        <v>8416.1073736395083</v>
      </c>
      <c r="K41" s="7">
        <f t="shared" si="5"/>
        <v>0.54550542989576467</v>
      </c>
      <c r="L41">
        <f t="shared" si="6"/>
        <v>71139.035069527643</v>
      </c>
      <c r="O41" s="3">
        <f>SUM(H$4:H40)+G41</f>
        <v>631950.85687467072</v>
      </c>
      <c r="P41" s="7">
        <f>O41/SUM($C$4:C41)-1</f>
        <v>0.66302857072281762</v>
      </c>
    </row>
    <row r="42" spans="1:16" x14ac:dyDescent="0.2">
      <c r="A42" s="2">
        <f>净值数据!A42</f>
        <v>42094</v>
      </c>
      <c r="B42" s="3">
        <f>净值数据!O42</f>
        <v>10.870872840000001</v>
      </c>
      <c r="C42">
        <v>10000</v>
      </c>
      <c r="D42">
        <f t="shared" si="7"/>
        <v>62500</v>
      </c>
      <c r="E42" s="3">
        <f t="shared" si="0"/>
        <v>919.88933613540451</v>
      </c>
      <c r="F42">
        <f t="shared" si="8"/>
        <v>9335.9967097749122</v>
      </c>
      <c r="G42" s="3">
        <f t="shared" si="1"/>
        <v>101490.43306662147</v>
      </c>
      <c r="H42">
        <f t="shared" si="2"/>
        <v>50745.216533310733</v>
      </c>
      <c r="I42">
        <f t="shared" si="3"/>
        <v>31250</v>
      </c>
      <c r="J42">
        <f t="shared" si="4"/>
        <v>4667.9983548874561</v>
      </c>
      <c r="K42" s="7">
        <f t="shared" si="5"/>
        <v>0.62384692906594341</v>
      </c>
      <c r="L42">
        <f t="shared" si="6"/>
        <v>40745.216533310733</v>
      </c>
      <c r="O42" s="3">
        <f>SUM(H$4:H41)+G42</f>
        <v>652302.25487176457</v>
      </c>
      <c r="P42" s="7">
        <f>O42/SUM($C$4:C42)-1</f>
        <v>0.67256988428657571</v>
      </c>
    </row>
    <row r="43" spans="1:16" x14ac:dyDescent="0.2">
      <c r="A43" s="2">
        <f>净值数据!A43</f>
        <v>42124</v>
      </c>
      <c r="B43" s="3">
        <f>净值数据!O43</f>
        <v>14.163356520000001</v>
      </c>
      <c r="C43">
        <v>10000</v>
      </c>
      <c r="D43">
        <f t="shared" si="7"/>
        <v>41250</v>
      </c>
      <c r="E43" s="3">
        <f t="shared" si="0"/>
        <v>706.04732613198382</v>
      </c>
      <c r="F43">
        <f t="shared" si="8"/>
        <v>5374.0456810194401</v>
      </c>
      <c r="G43" s="3">
        <f t="shared" si="1"/>
        <v>76114.524935044523</v>
      </c>
      <c r="H43">
        <f t="shared" si="2"/>
        <v>38057.262467522261</v>
      </c>
      <c r="I43">
        <f t="shared" si="3"/>
        <v>20625</v>
      </c>
      <c r="J43">
        <f t="shared" si="4"/>
        <v>2687.02284050972</v>
      </c>
      <c r="K43" s="7">
        <f t="shared" si="5"/>
        <v>0.84520060448592793</v>
      </c>
      <c r="L43">
        <f t="shared" si="6"/>
        <v>28057.262467522261</v>
      </c>
      <c r="O43" s="3">
        <f>SUM(H$4:H42)+G43</f>
        <v>677671.56327349832</v>
      </c>
      <c r="P43" s="7">
        <f>O43/SUM($C$4:C43)-1</f>
        <v>0.69417890818374572</v>
      </c>
    </row>
    <row r="44" spans="1:16" x14ac:dyDescent="0.2">
      <c r="A44" s="2">
        <f>净值数据!A44</f>
        <v>42153</v>
      </c>
      <c r="B44" s="3">
        <f>净值数据!O44</f>
        <v>11.42908128</v>
      </c>
      <c r="C44">
        <v>10000</v>
      </c>
      <c r="D44">
        <f t="shared" si="7"/>
        <v>30625</v>
      </c>
      <c r="E44" s="3">
        <f t="shared" si="0"/>
        <v>874.96096624137408</v>
      </c>
      <c r="F44">
        <f t="shared" si="8"/>
        <v>3561.9838067510941</v>
      </c>
      <c r="G44" s="3">
        <f t="shared" si="1"/>
        <v>40710.202445402065</v>
      </c>
      <c r="H44">
        <f t="shared" si="2"/>
        <v>0</v>
      </c>
      <c r="I44">
        <f t="shared" si="3"/>
        <v>30625</v>
      </c>
      <c r="J44">
        <f t="shared" si="4"/>
        <v>3561.9838067510941</v>
      </c>
      <c r="K44" s="7">
        <f t="shared" si="5"/>
        <v>0.32931273291108787</v>
      </c>
      <c r="L44">
        <f t="shared" si="6"/>
        <v>-10000</v>
      </c>
      <c r="O44" s="3">
        <f>SUM(H$4:H43)+G44</f>
        <v>680324.50325137819</v>
      </c>
      <c r="P44" s="7">
        <f>O44/SUM($C$4:C44)-1</f>
        <v>0.65932805671067851</v>
      </c>
    </row>
    <row r="45" spans="1:16" x14ac:dyDescent="0.2">
      <c r="A45" s="2">
        <f>净值数据!A45</f>
        <v>42185</v>
      </c>
      <c r="B45" s="3">
        <f>净值数据!O45</f>
        <v>10.98033</v>
      </c>
      <c r="C45">
        <v>10000</v>
      </c>
      <c r="D45">
        <f t="shared" si="7"/>
        <v>40625</v>
      </c>
      <c r="E45" s="3">
        <f t="shared" si="0"/>
        <v>910.71944103683586</v>
      </c>
      <c r="F45">
        <f t="shared" si="8"/>
        <v>4472.7032477879302</v>
      </c>
      <c r="G45" s="3">
        <f t="shared" si="1"/>
        <v>49111.757652783243</v>
      </c>
      <c r="H45">
        <f t="shared" si="2"/>
        <v>0</v>
      </c>
      <c r="I45">
        <f t="shared" si="3"/>
        <v>40625</v>
      </c>
      <c r="J45">
        <f t="shared" si="4"/>
        <v>4472.7032477879302</v>
      </c>
      <c r="K45" s="7">
        <f t="shared" si="5"/>
        <v>0.20890480376081833</v>
      </c>
      <c r="L45">
        <f t="shared" si="6"/>
        <v>-10000</v>
      </c>
      <c r="O45" s="3">
        <f>SUM(H$4:H44)+G45</f>
        <v>688726.05845875945</v>
      </c>
      <c r="P45" s="7">
        <f>O45/SUM($C$4:C45)-1</f>
        <v>0.63982394871133197</v>
      </c>
    </row>
    <row r="46" spans="1:16" x14ac:dyDescent="0.2">
      <c r="A46" s="2">
        <f>净值数据!A46</f>
        <v>42216</v>
      </c>
      <c r="B46" s="3">
        <f>净值数据!O46</f>
        <v>8.8458000000000006</v>
      </c>
      <c r="C46">
        <v>10000</v>
      </c>
      <c r="D46">
        <f t="shared" si="7"/>
        <v>50625</v>
      </c>
      <c r="E46" s="3">
        <f t="shared" si="0"/>
        <v>1130.4800018087678</v>
      </c>
      <c r="F46">
        <f t="shared" si="8"/>
        <v>5603.1832495966983</v>
      </c>
      <c r="G46" s="3">
        <f t="shared" si="1"/>
        <v>49564.638389282474</v>
      </c>
      <c r="H46">
        <f t="shared" si="2"/>
        <v>0</v>
      </c>
      <c r="I46">
        <f t="shared" si="3"/>
        <v>50625</v>
      </c>
      <c r="J46">
        <f t="shared" si="4"/>
        <v>5603.1832495966983</v>
      </c>
      <c r="K46" s="7">
        <f t="shared" si="5"/>
        <v>-2.0945414532691831E-2</v>
      </c>
      <c r="L46">
        <f t="shared" si="6"/>
        <v>-10000</v>
      </c>
      <c r="O46" s="3">
        <f>SUM(H$4:H45)+G46</f>
        <v>689178.93919525866</v>
      </c>
      <c r="P46" s="7">
        <f>O46/SUM($C$4:C46)-1</f>
        <v>0.60274171905874097</v>
      </c>
    </row>
    <row r="47" spans="1:16" x14ac:dyDescent="0.2">
      <c r="A47" s="2">
        <f>净值数据!A47</f>
        <v>42247</v>
      </c>
      <c r="B47" s="3">
        <f>净值数据!O47</f>
        <v>8.0765999999999991</v>
      </c>
      <c r="C47">
        <v>10000</v>
      </c>
      <c r="D47">
        <f t="shared" si="7"/>
        <v>60625</v>
      </c>
      <c r="E47" s="3">
        <f t="shared" si="0"/>
        <v>1238.1447638857937</v>
      </c>
      <c r="F47">
        <f t="shared" si="8"/>
        <v>6841.3280134824918</v>
      </c>
      <c r="G47" s="3">
        <f t="shared" si="1"/>
        <v>55254.669833692686</v>
      </c>
      <c r="H47">
        <f t="shared" si="2"/>
        <v>0</v>
      </c>
      <c r="I47">
        <f t="shared" si="3"/>
        <v>60625</v>
      </c>
      <c r="J47">
        <f t="shared" si="4"/>
        <v>6841.3280134824918</v>
      </c>
      <c r="K47" s="7">
        <f t="shared" si="5"/>
        <v>-8.8582765629811377E-2</v>
      </c>
      <c r="L47">
        <f t="shared" si="6"/>
        <v>-10000</v>
      </c>
      <c r="O47" s="3">
        <f>SUM(H$4:H46)+G47</f>
        <v>694868.97063966887</v>
      </c>
      <c r="P47" s="7">
        <f>O47/SUM($C$4:C47)-1</f>
        <v>0.57924766054470189</v>
      </c>
    </row>
    <row r="48" spans="1:16" x14ac:dyDescent="0.2">
      <c r="A48" s="2">
        <f>净值数据!A48</f>
        <v>42277</v>
      </c>
      <c r="B48" s="3">
        <f>净值数据!O48</f>
        <v>7.682385</v>
      </c>
      <c r="C48">
        <v>10000</v>
      </c>
      <c r="D48">
        <f t="shared" si="7"/>
        <v>70625</v>
      </c>
      <c r="E48" s="3">
        <f t="shared" si="0"/>
        <v>1301.6791009562785</v>
      </c>
      <c r="F48">
        <f t="shared" si="8"/>
        <v>8143.0071144387703</v>
      </c>
      <c r="G48" s="3">
        <f t="shared" si="1"/>
        <v>62557.715710857694</v>
      </c>
      <c r="H48">
        <f t="shared" si="2"/>
        <v>0</v>
      </c>
      <c r="I48">
        <f t="shared" si="3"/>
        <v>70625</v>
      </c>
      <c r="J48">
        <f t="shared" si="4"/>
        <v>8143.0071144387703</v>
      </c>
      <c r="K48" s="7">
        <f t="shared" si="5"/>
        <v>-0.11422703418254587</v>
      </c>
      <c r="L48">
        <f t="shared" si="6"/>
        <v>-10000</v>
      </c>
      <c r="O48" s="3">
        <f>SUM(H$4:H47)+G48</f>
        <v>702172.0165168338</v>
      </c>
      <c r="P48" s="7">
        <f>O48/SUM($C$4:C48)-1</f>
        <v>0.56038225892629723</v>
      </c>
    </row>
    <row r="49" spans="1:16" x14ac:dyDescent="0.2">
      <c r="A49" s="2">
        <f>净值数据!A49</f>
        <v>42307</v>
      </c>
      <c r="B49" s="3">
        <f>净值数据!O49</f>
        <v>8.3842800000000004</v>
      </c>
      <c r="C49">
        <v>10000</v>
      </c>
      <c r="D49">
        <f t="shared" si="7"/>
        <v>80625</v>
      </c>
      <c r="E49" s="3">
        <f t="shared" si="0"/>
        <v>1192.708258789067</v>
      </c>
      <c r="F49">
        <f t="shared" si="8"/>
        <v>9335.7153732278366</v>
      </c>
      <c r="G49" s="3">
        <f t="shared" si="1"/>
        <v>78273.251689446683</v>
      </c>
      <c r="H49">
        <f t="shared" si="2"/>
        <v>0</v>
      </c>
      <c r="I49">
        <f t="shared" si="3"/>
        <v>80625</v>
      </c>
      <c r="J49">
        <f t="shared" si="4"/>
        <v>9335.7153732278366</v>
      </c>
      <c r="K49" s="7">
        <f t="shared" si="5"/>
        <v>-2.9168971293684565E-2</v>
      </c>
      <c r="L49">
        <f t="shared" si="6"/>
        <v>-10000</v>
      </c>
      <c r="O49" s="3">
        <f>SUM(H$4:H48)+G49</f>
        <v>717887.55249542277</v>
      </c>
      <c r="P49" s="7">
        <f>O49/SUM($C$4:C49)-1</f>
        <v>0.56062511412048432</v>
      </c>
    </row>
    <row r="50" spans="1:16" x14ac:dyDescent="0.2">
      <c r="A50" s="2">
        <f>净值数据!A50</f>
        <v>42338</v>
      </c>
      <c r="B50" s="3">
        <f>净值数据!O50</f>
        <v>9.2303999999999995</v>
      </c>
      <c r="C50">
        <v>10000</v>
      </c>
      <c r="D50">
        <f t="shared" si="7"/>
        <v>90625</v>
      </c>
      <c r="E50" s="3">
        <f t="shared" si="0"/>
        <v>1083.3766684000693</v>
      </c>
      <c r="F50">
        <f t="shared" si="8"/>
        <v>10419.092041627906</v>
      </c>
      <c r="G50" s="3">
        <f t="shared" si="1"/>
        <v>96172.387181042213</v>
      </c>
      <c r="H50">
        <f t="shared" si="2"/>
        <v>0</v>
      </c>
      <c r="I50">
        <f t="shared" si="3"/>
        <v>90625</v>
      </c>
      <c r="J50">
        <f t="shared" si="4"/>
        <v>10419.092041627906</v>
      </c>
      <c r="K50" s="7">
        <f t="shared" si="5"/>
        <v>6.1212548204603756E-2</v>
      </c>
      <c r="L50">
        <f t="shared" si="6"/>
        <v>-10000</v>
      </c>
      <c r="O50" s="3">
        <f>SUM(H$4:H49)+G50</f>
        <v>735786.68798701838</v>
      </c>
      <c r="P50" s="7">
        <f>O50/SUM($C$4:C50)-1</f>
        <v>0.56550359146174123</v>
      </c>
    </row>
    <row r="51" spans="1:16" x14ac:dyDescent="0.2">
      <c r="A51" s="2">
        <f>净值数据!A51</f>
        <v>42369</v>
      </c>
      <c r="B51" s="3">
        <f>净值数据!O51</f>
        <v>10.230359999999999</v>
      </c>
      <c r="C51">
        <v>10000</v>
      </c>
      <c r="D51">
        <f t="shared" si="7"/>
        <v>100625</v>
      </c>
      <c r="E51" s="3">
        <f t="shared" si="0"/>
        <v>977.48270833088975</v>
      </c>
      <c r="F51">
        <f t="shared" si="8"/>
        <v>11396.574749958796</v>
      </c>
      <c r="G51" s="3">
        <f t="shared" si="1"/>
        <v>116591.06245898845</v>
      </c>
      <c r="H51">
        <f t="shared" si="2"/>
        <v>0</v>
      </c>
      <c r="I51">
        <f t="shared" si="3"/>
        <v>100625</v>
      </c>
      <c r="J51">
        <f t="shared" si="4"/>
        <v>11396.574749958796</v>
      </c>
      <c r="K51" s="7">
        <f t="shared" si="5"/>
        <v>0.15866894369181073</v>
      </c>
      <c r="L51">
        <f t="shared" si="6"/>
        <v>-10000</v>
      </c>
      <c r="O51" s="3">
        <f>SUM(H$4:H50)+G51</f>
        <v>756205.36326496466</v>
      </c>
      <c r="P51" s="7">
        <f>O51/SUM($C$4:C51)-1</f>
        <v>0.57542784013534298</v>
      </c>
    </row>
    <row r="52" spans="1:16" x14ac:dyDescent="0.2">
      <c r="A52" s="2">
        <f>净值数据!A52</f>
        <v>42398</v>
      </c>
      <c r="B52" s="3">
        <f>净值数据!O52</f>
        <v>8.3746650000000002</v>
      </c>
      <c r="C52">
        <v>10000</v>
      </c>
      <c r="D52">
        <f t="shared" si="7"/>
        <v>110625</v>
      </c>
      <c r="E52" s="3">
        <f t="shared" si="0"/>
        <v>1194.0776138508227</v>
      </c>
      <c r="F52">
        <f t="shared" si="8"/>
        <v>12590.652363809619</v>
      </c>
      <c r="G52" s="3">
        <f t="shared" si="1"/>
        <v>105442.49567836369</v>
      </c>
      <c r="H52">
        <f t="shared" si="2"/>
        <v>0</v>
      </c>
      <c r="I52">
        <f t="shared" si="3"/>
        <v>110625</v>
      </c>
      <c r="J52">
        <f t="shared" si="4"/>
        <v>12590.652363809619</v>
      </c>
      <c r="K52" s="7">
        <f t="shared" si="5"/>
        <v>-4.6847496692757673E-2</v>
      </c>
      <c r="L52">
        <f t="shared" si="6"/>
        <v>-10000</v>
      </c>
      <c r="O52" s="3">
        <f>SUM(H$4:H51)+G52</f>
        <v>745056.79648433987</v>
      </c>
      <c r="P52" s="7">
        <f>O52/SUM($C$4:C52)-1</f>
        <v>0.52052407445783655</v>
      </c>
    </row>
    <row r="53" spans="1:16" x14ac:dyDescent="0.2">
      <c r="A53" s="2">
        <f>净值数据!A53</f>
        <v>42429</v>
      </c>
      <c r="B53" s="3">
        <f>净值数据!O53</f>
        <v>8.7304200000000005</v>
      </c>
      <c r="C53">
        <v>10000</v>
      </c>
      <c r="D53">
        <f t="shared" si="7"/>
        <v>120625</v>
      </c>
      <c r="E53" s="3">
        <f t="shared" si="0"/>
        <v>1145.420266149853</v>
      </c>
      <c r="F53">
        <f t="shared" si="8"/>
        <v>13736.072629959472</v>
      </c>
      <c r="G53" s="3">
        <f t="shared" si="1"/>
        <v>119921.68321005077</v>
      </c>
      <c r="H53">
        <f t="shared" si="2"/>
        <v>0</v>
      </c>
      <c r="I53">
        <f t="shared" si="3"/>
        <v>120625</v>
      </c>
      <c r="J53">
        <f t="shared" si="4"/>
        <v>13736.072629959472</v>
      </c>
      <c r="K53" s="7">
        <f t="shared" si="5"/>
        <v>-5.8306055125324496E-3</v>
      </c>
      <c r="L53">
        <f t="shared" si="6"/>
        <v>-10000</v>
      </c>
      <c r="O53" s="3">
        <f>SUM(H$4:H52)+G53</f>
        <v>759535.98401602695</v>
      </c>
      <c r="P53" s="7">
        <f>O53/SUM($C$4:C53)-1</f>
        <v>0.51907196803205391</v>
      </c>
    </row>
    <row r="54" spans="1:16" x14ac:dyDescent="0.2">
      <c r="A54" s="2">
        <f>净值数据!A54</f>
        <v>42460</v>
      </c>
      <c r="B54" s="3">
        <f>净值数据!O54</f>
        <v>8.92272</v>
      </c>
      <c r="C54">
        <v>10000</v>
      </c>
      <c r="D54">
        <f t="shared" si="7"/>
        <v>130625</v>
      </c>
      <c r="E54" s="3">
        <f t="shared" si="0"/>
        <v>1120.734484551796</v>
      </c>
      <c r="F54">
        <f t="shared" si="8"/>
        <v>14856.807114511268</v>
      </c>
      <c r="G54" s="3">
        <f t="shared" si="1"/>
        <v>132563.12997679197</v>
      </c>
      <c r="H54">
        <f t="shared" si="2"/>
        <v>0</v>
      </c>
      <c r="I54">
        <f t="shared" si="3"/>
        <v>130625</v>
      </c>
      <c r="J54">
        <f t="shared" si="4"/>
        <v>14856.807114511268</v>
      </c>
      <c r="K54" s="7">
        <f t="shared" si="5"/>
        <v>1.4837358674005596E-2</v>
      </c>
      <c r="L54">
        <f t="shared" si="6"/>
        <v>-10000</v>
      </c>
      <c r="O54" s="3">
        <f>SUM(H$4:H53)+G54</f>
        <v>772177.43078276818</v>
      </c>
      <c r="P54" s="7">
        <f>O54/SUM($C$4:C54)-1</f>
        <v>0.51407339369170235</v>
      </c>
    </row>
    <row r="55" spans="1:16" x14ac:dyDescent="0.2">
      <c r="A55" s="2">
        <f>净值数据!A55</f>
        <v>42489</v>
      </c>
      <c r="B55" s="3">
        <f>净值数据!O55</f>
        <v>8.6054250000000003</v>
      </c>
      <c r="C55">
        <v>10000</v>
      </c>
      <c r="D55">
        <f t="shared" si="7"/>
        <v>140625</v>
      </c>
      <c r="E55" s="3">
        <f t="shared" si="0"/>
        <v>1162.0576554905772</v>
      </c>
      <c r="F55">
        <f t="shared" si="8"/>
        <v>16018.864770001845</v>
      </c>
      <c r="G55" s="3">
        <f t="shared" si="1"/>
        <v>137849.13936339313</v>
      </c>
      <c r="H55">
        <f t="shared" si="2"/>
        <v>0</v>
      </c>
      <c r="I55">
        <f t="shared" si="3"/>
        <v>140625</v>
      </c>
      <c r="J55">
        <f t="shared" si="4"/>
        <v>16018.864770001845</v>
      </c>
      <c r="K55" s="7">
        <f t="shared" si="5"/>
        <v>-1.9739453415871133E-2</v>
      </c>
      <c r="L55">
        <f t="shared" si="6"/>
        <v>-10000</v>
      </c>
      <c r="O55" s="3">
        <f>SUM(H$4:H54)+G55</f>
        <v>777463.44016936934</v>
      </c>
      <c r="P55" s="7">
        <f>O55/SUM($C$4:C55)-1</f>
        <v>0.49512200032571019</v>
      </c>
    </row>
    <row r="56" spans="1:16" x14ac:dyDescent="0.2">
      <c r="A56" s="2">
        <f>净值数据!A56</f>
        <v>42521</v>
      </c>
      <c r="B56" s="3">
        <f>净值数据!O56</f>
        <v>8.49</v>
      </c>
      <c r="C56">
        <v>10000</v>
      </c>
      <c r="D56">
        <f t="shared" si="7"/>
        <v>150625</v>
      </c>
      <c r="E56" s="3">
        <f t="shared" si="0"/>
        <v>1177.8563015312131</v>
      </c>
      <c r="F56">
        <f t="shared" si="8"/>
        <v>17196.721071533058</v>
      </c>
      <c r="G56" s="3">
        <f t="shared" si="1"/>
        <v>146000.16189731567</v>
      </c>
      <c r="H56">
        <f t="shared" si="2"/>
        <v>0</v>
      </c>
      <c r="I56">
        <f t="shared" si="3"/>
        <v>150625</v>
      </c>
      <c r="J56">
        <f t="shared" si="4"/>
        <v>17196.721071533058</v>
      </c>
      <c r="K56" s="7">
        <f t="shared" si="5"/>
        <v>-3.0704319353920817E-2</v>
      </c>
      <c r="L56">
        <f t="shared" si="6"/>
        <v>-10000</v>
      </c>
      <c r="O56" s="3">
        <f>SUM(H$4:H55)+G56</f>
        <v>785614.46270329179</v>
      </c>
      <c r="P56" s="7">
        <f>O56/SUM($C$4:C56)-1</f>
        <v>0.4822914390628148</v>
      </c>
    </row>
    <row r="57" spans="1:16" x14ac:dyDescent="0.2">
      <c r="A57" s="2">
        <f>净值数据!A57</f>
        <v>42551</v>
      </c>
      <c r="B57" s="3">
        <f>净值数据!O57</f>
        <v>8.6300000000000008</v>
      </c>
      <c r="C57">
        <v>10000</v>
      </c>
      <c r="D57">
        <f t="shared" si="7"/>
        <v>160625</v>
      </c>
      <c r="E57" s="3">
        <f t="shared" si="0"/>
        <v>1158.7485515643104</v>
      </c>
      <c r="F57">
        <f t="shared" si="8"/>
        <v>18355.469623097368</v>
      </c>
      <c r="G57" s="3">
        <f t="shared" si="1"/>
        <v>158407.70284733031</v>
      </c>
      <c r="H57">
        <f t="shared" si="2"/>
        <v>0</v>
      </c>
      <c r="I57">
        <f t="shared" si="3"/>
        <v>160625</v>
      </c>
      <c r="J57">
        <f t="shared" si="4"/>
        <v>18355.469623097368</v>
      </c>
      <c r="K57" s="7">
        <f t="shared" si="5"/>
        <v>-1.3804184608060321E-2</v>
      </c>
      <c r="L57">
        <f t="shared" si="6"/>
        <v>-10000</v>
      </c>
      <c r="O57" s="3">
        <f>SUM(H$4:H56)+G57</f>
        <v>798022.00365330651</v>
      </c>
      <c r="P57" s="7">
        <f>O57/SUM($C$4:C57)-1</f>
        <v>0.4778185252839009</v>
      </c>
    </row>
    <row r="58" spans="1:16" x14ac:dyDescent="0.2">
      <c r="A58" s="2">
        <f>净值数据!A58</f>
        <v>42580</v>
      </c>
      <c r="B58" s="3">
        <f>净值数据!O58</f>
        <v>8.99</v>
      </c>
      <c r="C58">
        <v>10000</v>
      </c>
      <c r="D58">
        <f t="shared" si="7"/>
        <v>170625</v>
      </c>
      <c r="E58" s="3">
        <f t="shared" si="0"/>
        <v>1112.3470522803113</v>
      </c>
      <c r="F58">
        <f t="shared" si="8"/>
        <v>19467.816675377679</v>
      </c>
      <c r="G58" s="3">
        <f t="shared" si="1"/>
        <v>175015.67191164533</v>
      </c>
      <c r="H58">
        <f t="shared" si="2"/>
        <v>0</v>
      </c>
      <c r="I58">
        <f t="shared" si="3"/>
        <v>170625</v>
      </c>
      <c r="J58">
        <f t="shared" si="4"/>
        <v>19467.816675377679</v>
      </c>
      <c r="K58" s="7">
        <f t="shared" si="5"/>
        <v>2.5732875672646705E-2</v>
      </c>
      <c r="L58">
        <f t="shared" si="6"/>
        <v>-10000</v>
      </c>
      <c r="O58" s="3">
        <f>SUM(H$4:H57)+G58</f>
        <v>814629.97271762148</v>
      </c>
      <c r="P58" s="7">
        <f>O58/SUM($C$4:C58)-1</f>
        <v>0.48114540494112989</v>
      </c>
    </row>
    <row r="59" spans="1:16" x14ac:dyDescent="0.2">
      <c r="A59" s="2">
        <f>净值数据!A59</f>
        <v>42613</v>
      </c>
      <c r="B59" s="3">
        <f>净值数据!O59</f>
        <v>9.8000000000000007</v>
      </c>
      <c r="C59">
        <v>10000</v>
      </c>
      <c r="D59">
        <f t="shared" si="7"/>
        <v>180625</v>
      </c>
      <c r="E59" s="3">
        <f t="shared" si="0"/>
        <v>1020.408163265306</v>
      </c>
      <c r="F59">
        <f t="shared" si="8"/>
        <v>20488.224838642986</v>
      </c>
      <c r="G59" s="3">
        <f t="shared" si="1"/>
        <v>200784.60341870127</v>
      </c>
      <c r="H59">
        <f t="shared" si="2"/>
        <v>0</v>
      </c>
      <c r="I59">
        <f t="shared" si="3"/>
        <v>180625</v>
      </c>
      <c r="J59">
        <f t="shared" si="4"/>
        <v>20488.224838642986</v>
      </c>
      <c r="K59" s="7">
        <f t="shared" si="5"/>
        <v>0.11161026114159878</v>
      </c>
      <c r="L59">
        <f t="shared" si="6"/>
        <v>-10000</v>
      </c>
      <c r="O59" s="3">
        <f>SUM(H$4:H58)+G59</f>
        <v>840398.90422467748</v>
      </c>
      <c r="P59" s="7">
        <f>O59/SUM($C$4:C59)-1</f>
        <v>0.50071232897263829</v>
      </c>
    </row>
    <row r="60" spans="1:16" x14ac:dyDescent="0.2">
      <c r="A60" s="2">
        <f>净值数据!A60</f>
        <v>42643</v>
      </c>
      <c r="B60" s="3">
        <f>净值数据!O60</f>
        <v>9.6</v>
      </c>
      <c r="C60">
        <v>10000</v>
      </c>
      <c r="D60">
        <f t="shared" si="7"/>
        <v>190625</v>
      </c>
      <c r="E60" s="3">
        <f t="shared" si="0"/>
        <v>1041.6666666666667</v>
      </c>
      <c r="F60">
        <f t="shared" si="8"/>
        <v>21529.891505309653</v>
      </c>
      <c r="G60" s="3">
        <f t="shared" si="1"/>
        <v>206686.95845097266</v>
      </c>
      <c r="H60">
        <f t="shared" si="2"/>
        <v>0</v>
      </c>
      <c r="I60">
        <f t="shared" si="3"/>
        <v>190625</v>
      </c>
      <c r="J60">
        <f t="shared" si="4"/>
        <v>21529.891505309653</v>
      </c>
      <c r="K60" s="7">
        <f t="shared" si="5"/>
        <v>8.4259454169036907E-2</v>
      </c>
      <c r="L60">
        <f t="shared" si="6"/>
        <v>-10000</v>
      </c>
      <c r="O60" s="3">
        <f>SUM(H$4:H59)+G60</f>
        <v>846301.25925694883</v>
      </c>
      <c r="P60" s="7">
        <f>O60/SUM($C$4:C60)-1</f>
        <v>0.48473905132798034</v>
      </c>
    </row>
    <row r="61" spans="1:16" x14ac:dyDescent="0.2">
      <c r="A61" s="2">
        <f>净值数据!A61</f>
        <v>42674</v>
      </c>
      <c r="B61" s="3">
        <f>净值数据!O61</f>
        <v>9.15</v>
      </c>
      <c r="C61">
        <v>10000</v>
      </c>
      <c r="D61">
        <f t="shared" si="7"/>
        <v>200625</v>
      </c>
      <c r="E61" s="3">
        <f t="shared" si="0"/>
        <v>1092.8961748633878</v>
      </c>
      <c r="F61">
        <f t="shared" si="8"/>
        <v>22622.787680173042</v>
      </c>
      <c r="G61" s="3">
        <f t="shared" si="1"/>
        <v>206998.50727358335</v>
      </c>
      <c r="H61">
        <f t="shared" si="2"/>
        <v>0</v>
      </c>
      <c r="I61">
        <f t="shared" si="3"/>
        <v>200625</v>
      </c>
      <c r="J61">
        <f t="shared" si="4"/>
        <v>22622.787680173042</v>
      </c>
      <c r="K61" s="7">
        <f t="shared" si="5"/>
        <v>3.1768260553686423E-2</v>
      </c>
      <c r="L61">
        <f t="shared" si="6"/>
        <v>-10000</v>
      </c>
      <c r="O61" s="3">
        <f>SUM(H$4:H60)+G61</f>
        <v>846612.80807955947</v>
      </c>
      <c r="P61" s="7">
        <f>O61/SUM($C$4:C61)-1</f>
        <v>0.45967725530958536</v>
      </c>
    </row>
    <row r="62" spans="1:16" x14ac:dyDescent="0.2">
      <c r="A62" s="2">
        <f>净值数据!A62</f>
        <v>42704</v>
      </c>
      <c r="B62" s="3">
        <f>净值数据!O62</f>
        <v>9.8800000000000008</v>
      </c>
      <c r="C62">
        <v>10000</v>
      </c>
      <c r="D62">
        <f t="shared" si="7"/>
        <v>210625</v>
      </c>
      <c r="E62" s="3">
        <f t="shared" si="0"/>
        <v>1012.1457489878542</v>
      </c>
      <c r="F62">
        <f t="shared" si="8"/>
        <v>23634.933429160898</v>
      </c>
      <c r="G62" s="3">
        <f t="shared" si="1"/>
        <v>233513.14228010969</v>
      </c>
      <c r="H62">
        <f t="shared" si="2"/>
        <v>0</v>
      </c>
      <c r="I62">
        <f t="shared" si="3"/>
        <v>210625</v>
      </c>
      <c r="J62">
        <f t="shared" si="4"/>
        <v>23634.933429160898</v>
      </c>
      <c r="K62" s="7">
        <f t="shared" si="5"/>
        <v>0.10866773782841399</v>
      </c>
      <c r="L62">
        <f t="shared" si="6"/>
        <v>-10000</v>
      </c>
      <c r="O62" s="3">
        <f>SUM(H$4:H61)+G62</f>
        <v>873127.44308608584</v>
      </c>
      <c r="P62" s="7">
        <f>O62/SUM($C$4:C62)-1</f>
        <v>0.47987702217980654</v>
      </c>
    </row>
    <row r="63" spans="1:16" x14ac:dyDescent="0.2">
      <c r="A63" s="2">
        <f>净值数据!A63</f>
        <v>42734</v>
      </c>
      <c r="B63" s="3">
        <f>净值数据!O63</f>
        <v>9.1300000000000008</v>
      </c>
      <c r="C63">
        <v>10000</v>
      </c>
      <c r="D63">
        <f t="shared" si="7"/>
        <v>220625</v>
      </c>
      <c r="E63" s="3">
        <f t="shared" si="0"/>
        <v>1095.2902519167578</v>
      </c>
      <c r="F63">
        <f t="shared" si="8"/>
        <v>24730.223681077656</v>
      </c>
      <c r="G63" s="3">
        <f t="shared" si="1"/>
        <v>225786.94220823902</v>
      </c>
      <c r="H63">
        <f t="shared" si="2"/>
        <v>0</v>
      </c>
      <c r="I63">
        <f t="shared" si="3"/>
        <v>220625</v>
      </c>
      <c r="J63">
        <f t="shared" si="4"/>
        <v>24730.223681077656</v>
      </c>
      <c r="K63" s="7">
        <f t="shared" si="5"/>
        <v>2.3396905193151296E-2</v>
      </c>
      <c r="L63">
        <f>H63-C63+G63</f>
        <v>215786.94220823902</v>
      </c>
      <c r="O63" s="3">
        <f>SUM(H$4:H62)+G63</f>
        <v>865401.24301421514</v>
      </c>
      <c r="P63" s="7">
        <f>O63/SUM($C$4:C63)-1</f>
        <v>0.44233540502369184</v>
      </c>
    </row>
    <row r="64" spans="1:16" x14ac:dyDescent="0.2">
      <c r="H64">
        <f>SUM(H4:H63)</f>
        <v>639614.30080597615</v>
      </c>
      <c r="I64" s="3">
        <f>G63+H64</f>
        <v>865401.24301421514</v>
      </c>
      <c r="M64" t="s">
        <v>65</v>
      </c>
      <c r="N64">
        <f>XIRR(L4:L63,A4:A63,0.1)</f>
        <v>0.34137321114540098</v>
      </c>
    </row>
  </sheetData>
  <phoneticPr fontId="2" type="noConversion"/>
  <conditionalFormatting sqref="K1:K64">
    <cfRule type="cellIs" dxfId="19" priority="3" operator="greaterThan">
      <formula>0.5</formula>
    </cfRule>
  </conditionalFormatting>
  <conditionalFormatting sqref="P3">
    <cfRule type="cellIs" dxfId="18" priority="2" operator="greaterThan">
      <formula>0.5</formula>
    </cfRule>
  </conditionalFormatting>
  <conditionalFormatting sqref="P4:P63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{4CBD27F2-7A68-4B64-B460-1E7679BCA7F7}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CBD27F2-7A68-4B64-B460-1E7679BCA7F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P4:P63</xm:sqref>
        </x14:conditionalFormatting>
      </x14:conditionalFormatting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4"/>
  <sheetViews>
    <sheetView workbookViewId="0">
      <selection activeCell="O1" sqref="O1:P1048576"/>
    </sheetView>
  </sheetViews>
  <sheetFormatPr defaultRowHeight="14.25" x14ac:dyDescent="0.2"/>
  <cols>
    <col min="1" max="1" width="11.625" style="3" customWidth="1"/>
    <col min="2" max="2" width="7.125" style="3" customWidth="1"/>
    <col min="3" max="3" width="14.125" customWidth="1"/>
    <col min="4" max="6" width="13" customWidth="1"/>
    <col min="7" max="7" width="12.75" customWidth="1"/>
    <col min="8" max="11" width="13" customWidth="1"/>
    <col min="15" max="15" width="17.75" customWidth="1"/>
    <col min="16" max="16" width="13" customWidth="1"/>
  </cols>
  <sheetData>
    <row r="1" spans="1:16" x14ac:dyDescent="0.2">
      <c r="M1" t="s">
        <v>66</v>
      </c>
      <c r="N1">
        <v>0.5</v>
      </c>
    </row>
    <row r="2" spans="1:16" x14ac:dyDescent="0.2">
      <c r="M2" t="s">
        <v>67</v>
      </c>
      <c r="N2">
        <v>0.4</v>
      </c>
    </row>
    <row r="3" spans="1:16" x14ac:dyDescent="0.2">
      <c r="A3" s="3" t="str">
        <f>净值数据!A3</f>
        <v>日期</v>
      </c>
      <c r="B3" s="3" t="s">
        <v>6</v>
      </c>
      <c r="C3" s="5" t="s">
        <v>5</v>
      </c>
      <c r="D3" s="5" t="s">
        <v>0</v>
      </c>
      <c r="E3" s="5" t="s">
        <v>1</v>
      </c>
      <c r="F3" s="5" t="s">
        <v>2</v>
      </c>
      <c r="G3" s="5" t="s">
        <v>3</v>
      </c>
      <c r="H3" t="s">
        <v>61</v>
      </c>
      <c r="I3" s="5" t="s">
        <v>62</v>
      </c>
      <c r="J3" s="5" t="s">
        <v>63</v>
      </c>
      <c r="K3" s="6" t="s">
        <v>4</v>
      </c>
      <c r="L3" s="5" t="s">
        <v>64</v>
      </c>
      <c r="O3" s="5" t="s">
        <v>68</v>
      </c>
      <c r="P3" s="6" t="s">
        <v>4</v>
      </c>
    </row>
    <row r="4" spans="1:16" x14ac:dyDescent="0.2">
      <c r="A4" s="2">
        <f>净值数据!A4</f>
        <v>40939</v>
      </c>
      <c r="B4" s="8">
        <f>净值数据!P4</f>
        <v>11.636068387816</v>
      </c>
      <c r="C4">
        <v>10000</v>
      </c>
      <c r="D4">
        <f>C4</f>
        <v>10000</v>
      </c>
      <c r="E4" s="3">
        <f>C4/B4</f>
        <v>859.39680540816437</v>
      </c>
      <c r="F4">
        <f>E4</f>
        <v>859.39680540816437</v>
      </c>
      <c r="G4" s="3">
        <f>F4*B4</f>
        <v>10000</v>
      </c>
      <c r="H4">
        <f>IF(K4&gt;$N$2,G4*$N$1,0)</f>
        <v>0</v>
      </c>
      <c r="I4">
        <f>IF(K4&gt;$N$2,D4*(1-$N$1),D4)</f>
        <v>10000</v>
      </c>
      <c r="J4">
        <f>IF(K4&gt;$N$2,F4*(1-$N$1),F4)</f>
        <v>859.39680540816437</v>
      </c>
      <c r="K4" s="7">
        <f>G4/D4-1</f>
        <v>0</v>
      </c>
      <c r="L4">
        <f>H4-C4</f>
        <v>-10000</v>
      </c>
      <c r="O4" s="3">
        <f>G4</f>
        <v>10000</v>
      </c>
      <c r="P4" s="7">
        <f>O4/SUM($C$4:C4)-1</f>
        <v>0</v>
      </c>
    </row>
    <row r="5" spans="1:16" x14ac:dyDescent="0.2">
      <c r="A5" s="2">
        <f>净值数据!A5</f>
        <v>40968</v>
      </c>
      <c r="B5" s="8">
        <f>净值数据!P5</f>
        <v>12.160424020931</v>
      </c>
      <c r="C5">
        <v>10000</v>
      </c>
      <c r="D5">
        <f>C5+I4</f>
        <v>20000</v>
      </c>
      <c r="E5" s="3">
        <f t="shared" ref="E5:E63" si="0">C5/B5</f>
        <v>822.33974594862866</v>
      </c>
      <c r="F5">
        <f>E5+J4</f>
        <v>1681.7365513567929</v>
      </c>
      <c r="G5" s="3">
        <f t="shared" ref="G5:G63" si="1">F5*B5</f>
        <v>20450.629555996806</v>
      </c>
      <c r="H5">
        <f t="shared" ref="H5:H63" si="2">IF(K5&gt;$N$2,G5*$N$1,0)</f>
        <v>0</v>
      </c>
      <c r="I5">
        <f t="shared" ref="I5:I63" si="3">IF(K5&gt;$N$2,D5*(1-$N$1),D5)</f>
        <v>20000</v>
      </c>
      <c r="J5">
        <f t="shared" ref="J5:J63" si="4">IF(K5&gt;$N$2,F5*(1-$N$1),F5)</f>
        <v>1681.7365513567929</v>
      </c>
      <c r="K5" s="7">
        <f t="shared" ref="K5:K63" si="5">G5/D5-1</f>
        <v>2.2531477799840216E-2</v>
      </c>
      <c r="L5">
        <f t="shared" ref="L5:L62" si="6">H5-C5</f>
        <v>-10000</v>
      </c>
      <c r="O5" s="3">
        <f>SUM(H$4:H4)+G5</f>
        <v>20450.629555996806</v>
      </c>
      <c r="P5" s="7">
        <f>O5/SUM($C$4:C5)-1</f>
        <v>2.2531477799840216E-2</v>
      </c>
    </row>
    <row r="6" spans="1:16" x14ac:dyDescent="0.2">
      <c r="A6" s="2">
        <f>净值数据!A6</f>
        <v>40998</v>
      </c>
      <c r="B6" s="8">
        <f>净值数据!P6</f>
        <v>11.435579469271</v>
      </c>
      <c r="C6">
        <v>10000</v>
      </c>
      <c r="D6">
        <f t="shared" ref="D6:D63" si="7">C6+I5</f>
        <v>30000</v>
      </c>
      <c r="E6" s="3">
        <f t="shared" si="0"/>
        <v>874.46377569859033</v>
      </c>
      <c r="F6">
        <f t="shared" ref="F6:F63" si="8">E6+J5</f>
        <v>2556.2003270553832</v>
      </c>
      <c r="G6" s="3">
        <f t="shared" si="1"/>
        <v>29231.631979418355</v>
      </c>
      <c r="H6">
        <f t="shared" si="2"/>
        <v>0</v>
      </c>
      <c r="I6">
        <f t="shared" si="3"/>
        <v>30000</v>
      </c>
      <c r="J6">
        <f t="shared" si="4"/>
        <v>2556.2003270553832</v>
      </c>
      <c r="K6" s="7">
        <f t="shared" si="5"/>
        <v>-2.5612267352721485E-2</v>
      </c>
      <c r="L6">
        <f t="shared" si="6"/>
        <v>-10000</v>
      </c>
      <c r="O6" s="3">
        <f>SUM(H$4:H5)+G6</f>
        <v>29231.631979418355</v>
      </c>
      <c r="P6" s="7">
        <f>O6/SUM($C$4:C6)-1</f>
        <v>-2.5612267352721485E-2</v>
      </c>
    </row>
    <row r="7" spans="1:16" x14ac:dyDescent="0.2">
      <c r="A7" s="2">
        <f>净值数据!A7</f>
        <v>41026</v>
      </c>
      <c r="B7" s="8">
        <f>净值数据!P7</f>
        <v>11.859690643115</v>
      </c>
      <c r="C7">
        <v>10000</v>
      </c>
      <c r="D7">
        <f t="shared" si="7"/>
        <v>40000</v>
      </c>
      <c r="E7" s="3">
        <f t="shared" si="0"/>
        <v>843.19231427890395</v>
      </c>
      <c r="F7">
        <f t="shared" si="8"/>
        <v>3399.392641334287</v>
      </c>
      <c r="G7" s="3">
        <f t="shared" si="1"/>
        <v>40315.745100706226</v>
      </c>
      <c r="H7">
        <f t="shared" si="2"/>
        <v>0</v>
      </c>
      <c r="I7">
        <f t="shared" si="3"/>
        <v>40000</v>
      </c>
      <c r="J7">
        <f t="shared" si="4"/>
        <v>3399.392641334287</v>
      </c>
      <c r="K7" s="7">
        <f t="shared" si="5"/>
        <v>7.8936275176557658E-3</v>
      </c>
      <c r="L7">
        <f t="shared" si="6"/>
        <v>-10000</v>
      </c>
      <c r="O7" s="3">
        <f>SUM(H$4:H6)+G7</f>
        <v>40315.745100706226</v>
      </c>
      <c r="P7" s="7">
        <f>O7/SUM($C$4:C7)-1</f>
        <v>7.8936275176557658E-3</v>
      </c>
    </row>
    <row r="8" spans="1:16" x14ac:dyDescent="0.2">
      <c r="A8" s="2">
        <f>净值数据!A8</f>
        <v>41060</v>
      </c>
      <c r="B8" s="8">
        <f>净值数据!P8</f>
        <v>12.121868459672999</v>
      </c>
      <c r="C8">
        <v>10000</v>
      </c>
      <c r="D8">
        <f t="shared" si="7"/>
        <v>50000</v>
      </c>
      <c r="E8" s="3">
        <f t="shared" si="0"/>
        <v>824.95533038227347</v>
      </c>
      <c r="F8">
        <f t="shared" si="8"/>
        <v>4224.3479717165601</v>
      </c>
      <c r="G8" s="3">
        <f t="shared" si="1"/>
        <v>51206.990441034577</v>
      </c>
      <c r="H8">
        <f t="shared" si="2"/>
        <v>0</v>
      </c>
      <c r="I8">
        <f t="shared" si="3"/>
        <v>50000</v>
      </c>
      <c r="J8">
        <f t="shared" si="4"/>
        <v>4224.3479717165601</v>
      </c>
      <c r="K8" s="7">
        <f t="shared" si="5"/>
        <v>2.4139808820691444E-2</v>
      </c>
      <c r="L8">
        <f t="shared" si="6"/>
        <v>-10000</v>
      </c>
      <c r="O8" s="3">
        <f>SUM(H$4:H7)+G8</f>
        <v>51206.990441034577</v>
      </c>
      <c r="P8" s="7">
        <f>O8/SUM($C$4:C8)-1</f>
        <v>2.4139808820691444E-2</v>
      </c>
    </row>
    <row r="9" spans="1:16" x14ac:dyDescent="0.2">
      <c r="A9" s="2">
        <f>净值数据!A9</f>
        <v>41089</v>
      </c>
      <c r="B9" s="8">
        <f>净值数据!P9</f>
        <v>11.019179407679999</v>
      </c>
      <c r="C9">
        <v>10000</v>
      </c>
      <c r="D9">
        <f t="shared" si="7"/>
        <v>60000</v>
      </c>
      <c r="E9" s="3">
        <f t="shared" si="0"/>
        <v>907.50859297474858</v>
      </c>
      <c r="F9">
        <f t="shared" si="8"/>
        <v>5131.8565646913084</v>
      </c>
      <c r="G9" s="3">
        <f t="shared" si="1"/>
        <v>56548.848180813889</v>
      </c>
      <c r="H9">
        <f t="shared" si="2"/>
        <v>0</v>
      </c>
      <c r="I9">
        <f t="shared" si="3"/>
        <v>60000</v>
      </c>
      <c r="J9">
        <f t="shared" si="4"/>
        <v>5131.8565646913084</v>
      </c>
      <c r="K9" s="7">
        <f t="shared" si="5"/>
        <v>-5.751919698643515E-2</v>
      </c>
      <c r="L9">
        <f t="shared" si="6"/>
        <v>-10000</v>
      </c>
      <c r="O9" s="3">
        <f>SUM(H$4:H8)+G9</f>
        <v>56548.848180813889</v>
      </c>
      <c r="P9" s="7">
        <f>O9/SUM($C$4:C9)-1</f>
        <v>-5.751919698643515E-2</v>
      </c>
    </row>
    <row r="10" spans="1:16" x14ac:dyDescent="0.2">
      <c r="A10" s="2">
        <f>净值数据!A10</f>
        <v>41121</v>
      </c>
      <c r="B10" s="8">
        <f>净值数据!P10</f>
        <v>10.100515434072999</v>
      </c>
      <c r="C10">
        <v>10000</v>
      </c>
      <c r="D10">
        <f t="shared" si="7"/>
        <v>70000</v>
      </c>
      <c r="E10" s="3">
        <f t="shared" si="0"/>
        <v>990.04848468089847</v>
      </c>
      <c r="F10">
        <f t="shared" si="8"/>
        <v>6121.905049372207</v>
      </c>
      <c r="G10" s="3">
        <f t="shared" si="1"/>
        <v>61834.396437113406</v>
      </c>
      <c r="H10">
        <f t="shared" si="2"/>
        <v>0</v>
      </c>
      <c r="I10">
        <f t="shared" si="3"/>
        <v>70000</v>
      </c>
      <c r="J10">
        <f t="shared" si="4"/>
        <v>6121.905049372207</v>
      </c>
      <c r="K10" s="7">
        <f t="shared" si="5"/>
        <v>-0.11665147946980847</v>
      </c>
      <c r="L10">
        <f t="shared" si="6"/>
        <v>-10000</v>
      </c>
      <c r="O10" s="3">
        <f>SUM(H$4:H9)+G10</f>
        <v>61834.396437113406</v>
      </c>
      <c r="P10" s="7">
        <f>O10/SUM($C$4:C10)-1</f>
        <v>-0.11665147946980847</v>
      </c>
    </row>
    <row r="11" spans="1:16" x14ac:dyDescent="0.2">
      <c r="A11" s="2">
        <f>净值数据!A11</f>
        <v>41152</v>
      </c>
      <c r="B11" s="8">
        <f>净值数据!P11</f>
        <v>8.9563164200570995</v>
      </c>
      <c r="C11">
        <v>10000</v>
      </c>
      <c r="D11">
        <f t="shared" si="7"/>
        <v>80000</v>
      </c>
      <c r="E11" s="3">
        <f t="shared" si="0"/>
        <v>1116.5304496841622</v>
      </c>
      <c r="F11">
        <f t="shared" si="8"/>
        <v>7238.4354990563697</v>
      </c>
      <c r="G11" s="3">
        <f t="shared" si="1"/>
        <v>64829.718715722767</v>
      </c>
      <c r="H11">
        <f t="shared" si="2"/>
        <v>0</v>
      </c>
      <c r="I11">
        <f t="shared" si="3"/>
        <v>80000</v>
      </c>
      <c r="J11">
        <f t="shared" si="4"/>
        <v>7238.4354990563697</v>
      </c>
      <c r="K11" s="7">
        <f t="shared" si="5"/>
        <v>-0.18962851605346542</v>
      </c>
      <c r="L11">
        <f t="shared" si="6"/>
        <v>-10000</v>
      </c>
      <c r="O11" s="3">
        <f>SUM(H$4:H10)+G11</f>
        <v>64829.718715722767</v>
      </c>
      <c r="P11" s="7">
        <f>O11/SUM($C$4:C11)-1</f>
        <v>-0.18962851605346542</v>
      </c>
    </row>
    <row r="12" spans="1:16" x14ac:dyDescent="0.2">
      <c r="A12" s="2">
        <f>净值数据!A12</f>
        <v>41180</v>
      </c>
      <c r="B12" s="8">
        <f>净值数据!P12</f>
        <v>10.684451482606001</v>
      </c>
      <c r="C12">
        <v>10000</v>
      </c>
      <c r="D12">
        <f t="shared" si="7"/>
        <v>90000</v>
      </c>
      <c r="E12" s="3">
        <f t="shared" si="0"/>
        <v>935.93948330241665</v>
      </c>
      <c r="F12">
        <f t="shared" si="8"/>
        <v>8174.3749823587859</v>
      </c>
      <c r="G12" s="3">
        <f t="shared" si="1"/>
        <v>87338.712899640726</v>
      </c>
      <c r="H12">
        <f t="shared" si="2"/>
        <v>0</v>
      </c>
      <c r="I12">
        <f t="shared" si="3"/>
        <v>90000</v>
      </c>
      <c r="J12">
        <f t="shared" si="4"/>
        <v>8174.3749823587859</v>
      </c>
      <c r="K12" s="7">
        <f t="shared" si="5"/>
        <v>-2.956985667065859E-2</v>
      </c>
      <c r="L12">
        <f t="shared" si="6"/>
        <v>-10000</v>
      </c>
      <c r="O12" s="3">
        <f>SUM(H$4:H11)+G12</f>
        <v>87338.712899640726</v>
      </c>
      <c r="P12" s="7">
        <f>O12/SUM($C$4:C12)-1</f>
        <v>-2.956985667065859E-2</v>
      </c>
    </row>
    <row r="13" spans="1:16" x14ac:dyDescent="0.2">
      <c r="A13" s="2">
        <f>净值数据!A13</f>
        <v>41213</v>
      </c>
      <c r="B13" s="8">
        <f>净值数据!P13</f>
        <v>10.226771876999001</v>
      </c>
      <c r="C13">
        <v>10000</v>
      </c>
      <c r="D13">
        <f t="shared" si="7"/>
        <v>100000</v>
      </c>
      <c r="E13" s="3">
        <f t="shared" si="0"/>
        <v>977.82566388236035</v>
      </c>
      <c r="F13">
        <f t="shared" si="8"/>
        <v>9152.2006462411464</v>
      </c>
      <c r="G13" s="3">
        <f t="shared" si="1"/>
        <v>93597.468181631033</v>
      </c>
      <c r="H13">
        <f t="shared" si="2"/>
        <v>0</v>
      </c>
      <c r="I13">
        <f t="shared" si="3"/>
        <v>100000</v>
      </c>
      <c r="J13">
        <f t="shared" si="4"/>
        <v>9152.2006462411464</v>
      </c>
      <c r="K13" s="7">
        <f t="shared" si="5"/>
        <v>-6.4025318183689617E-2</v>
      </c>
      <c r="L13">
        <f t="shared" si="6"/>
        <v>-10000</v>
      </c>
      <c r="O13" s="3">
        <f>SUM(H$4:H12)+G13</f>
        <v>93597.468181631033</v>
      </c>
      <c r="P13" s="7">
        <f>O13/SUM($C$4:C13)-1</f>
        <v>-6.4025318183689617E-2</v>
      </c>
    </row>
    <row r="14" spans="1:16" x14ac:dyDescent="0.2">
      <c r="A14" s="2">
        <f>净值数据!A14</f>
        <v>41243</v>
      </c>
      <c r="B14" s="8">
        <f>净值数据!P14</f>
        <v>11.102675949798</v>
      </c>
      <c r="C14">
        <v>10000</v>
      </c>
      <c r="D14">
        <f t="shared" si="7"/>
        <v>110000</v>
      </c>
      <c r="E14" s="3">
        <f t="shared" si="0"/>
        <v>900.68376715812713</v>
      </c>
      <c r="F14">
        <f t="shared" si="8"/>
        <v>10052.884413399273</v>
      </c>
      <c r="G14" s="3">
        <f t="shared" si="1"/>
        <v>111613.91800274729</v>
      </c>
      <c r="H14">
        <f t="shared" si="2"/>
        <v>0</v>
      </c>
      <c r="I14">
        <f t="shared" si="3"/>
        <v>110000</v>
      </c>
      <c r="J14">
        <f t="shared" si="4"/>
        <v>10052.884413399273</v>
      </c>
      <c r="K14" s="7">
        <f t="shared" si="5"/>
        <v>1.46719818431571E-2</v>
      </c>
      <c r="L14">
        <f t="shared" si="6"/>
        <v>-10000</v>
      </c>
      <c r="O14" s="3">
        <f>SUM(H$4:H13)+G14</f>
        <v>111613.91800274729</v>
      </c>
      <c r="P14" s="7">
        <f>O14/SUM($C$4:C14)-1</f>
        <v>1.46719818431571E-2</v>
      </c>
    </row>
    <row r="15" spans="1:16" x14ac:dyDescent="0.2">
      <c r="A15" s="2">
        <f>净值数据!A15</f>
        <v>41274</v>
      </c>
      <c r="B15" s="8">
        <f>净值数据!P15</f>
        <v>13.919772832582</v>
      </c>
      <c r="C15">
        <v>10000</v>
      </c>
      <c r="D15">
        <f t="shared" si="7"/>
        <v>120000</v>
      </c>
      <c r="E15" s="3">
        <f t="shared" si="0"/>
        <v>718.40252856663074</v>
      </c>
      <c r="F15">
        <f t="shared" si="8"/>
        <v>10771.286941965904</v>
      </c>
      <c r="G15" s="3">
        <f t="shared" si="1"/>
        <v>149933.86734672223</v>
      </c>
      <c r="H15">
        <f t="shared" si="2"/>
        <v>0</v>
      </c>
      <c r="I15">
        <f t="shared" si="3"/>
        <v>120000</v>
      </c>
      <c r="J15">
        <f t="shared" si="4"/>
        <v>10771.286941965904</v>
      </c>
      <c r="K15" s="7">
        <f t="shared" si="5"/>
        <v>0.24944889455601849</v>
      </c>
      <c r="L15">
        <f t="shared" si="6"/>
        <v>-10000</v>
      </c>
      <c r="O15" s="3">
        <f>SUM(H$4:H14)+G15</f>
        <v>149933.86734672223</v>
      </c>
      <c r="P15" s="7">
        <f>O15/SUM($C$4:C15)-1</f>
        <v>0.24944889455601849</v>
      </c>
    </row>
    <row r="16" spans="1:16" x14ac:dyDescent="0.2">
      <c r="A16" s="2">
        <f>净值数据!A16</f>
        <v>41305</v>
      </c>
      <c r="B16" s="8">
        <f>净值数据!P16</f>
        <v>13.320054728683999</v>
      </c>
      <c r="C16">
        <v>10000</v>
      </c>
      <c r="D16">
        <f t="shared" si="7"/>
        <v>130000</v>
      </c>
      <c r="E16" s="3">
        <f t="shared" si="0"/>
        <v>750.74766610872507</v>
      </c>
      <c r="F16">
        <f t="shared" si="8"/>
        <v>11522.034608074629</v>
      </c>
      <c r="G16" s="3">
        <f t="shared" si="1"/>
        <v>153474.13156534516</v>
      </c>
      <c r="H16">
        <f t="shared" si="2"/>
        <v>0</v>
      </c>
      <c r="I16">
        <f t="shared" si="3"/>
        <v>130000</v>
      </c>
      <c r="J16">
        <f t="shared" si="4"/>
        <v>11522.034608074629</v>
      </c>
      <c r="K16" s="7">
        <f t="shared" si="5"/>
        <v>0.18057024281034728</v>
      </c>
      <c r="L16">
        <f t="shared" si="6"/>
        <v>-10000</v>
      </c>
      <c r="O16" s="3">
        <f>SUM(H$4:H15)+G16</f>
        <v>153474.13156534516</v>
      </c>
      <c r="P16" s="7">
        <f>O16/SUM($C$4:C16)-1</f>
        <v>0.18057024281034728</v>
      </c>
    </row>
    <row r="17" spans="1:16" x14ac:dyDescent="0.2">
      <c r="A17" s="2">
        <f>净值数据!A17</f>
        <v>41333</v>
      </c>
      <c r="B17" s="8">
        <f>净值数据!P17</f>
        <v>13.288490617953</v>
      </c>
      <c r="C17">
        <v>10000</v>
      </c>
      <c r="D17">
        <f t="shared" si="7"/>
        <v>140000</v>
      </c>
      <c r="E17" s="3">
        <f t="shared" si="0"/>
        <v>752.53091472178278</v>
      </c>
      <c r="F17">
        <f t="shared" si="8"/>
        <v>12274.565522796413</v>
      </c>
      <c r="G17" s="3">
        <f t="shared" si="1"/>
        <v>163110.4487891295</v>
      </c>
      <c r="H17">
        <f t="shared" si="2"/>
        <v>0</v>
      </c>
      <c r="I17">
        <f t="shared" si="3"/>
        <v>140000</v>
      </c>
      <c r="J17">
        <f t="shared" si="4"/>
        <v>12274.565522796413</v>
      </c>
      <c r="K17" s="7">
        <f t="shared" si="5"/>
        <v>0.16507463420806778</v>
      </c>
      <c r="L17">
        <f t="shared" si="6"/>
        <v>-10000</v>
      </c>
      <c r="O17" s="3">
        <f>SUM(H$4:H16)+G17</f>
        <v>163110.4487891295</v>
      </c>
      <c r="P17" s="7">
        <f>O17/SUM($C$4:C17)-1</f>
        <v>0.16507463420806778</v>
      </c>
    </row>
    <row r="18" spans="1:16" x14ac:dyDescent="0.2">
      <c r="A18" s="2">
        <f>净值数据!A18</f>
        <v>41362</v>
      </c>
      <c r="B18" s="8">
        <f>净值数据!P18</f>
        <v>11.678720970646999</v>
      </c>
      <c r="C18">
        <v>10000</v>
      </c>
      <c r="D18">
        <f t="shared" si="7"/>
        <v>150000</v>
      </c>
      <c r="E18" s="3">
        <f t="shared" si="0"/>
        <v>856.2581489132026</v>
      </c>
      <c r="F18">
        <f t="shared" si="8"/>
        <v>13130.823671709615</v>
      </c>
      <c r="G18" s="3">
        <f t="shared" si="1"/>
        <v>153351.22577666311</v>
      </c>
      <c r="H18">
        <f t="shared" si="2"/>
        <v>0</v>
      </c>
      <c r="I18">
        <f t="shared" si="3"/>
        <v>150000</v>
      </c>
      <c r="J18">
        <f t="shared" si="4"/>
        <v>13130.823671709615</v>
      </c>
      <c r="K18" s="7">
        <f t="shared" si="5"/>
        <v>2.2341505177754017E-2</v>
      </c>
      <c r="L18">
        <f t="shared" si="6"/>
        <v>-10000</v>
      </c>
      <c r="O18" s="3">
        <f>SUM(H$4:H17)+G18</f>
        <v>153351.22577666311</v>
      </c>
      <c r="P18" s="7">
        <f>O18/SUM($C$4:C18)-1</f>
        <v>2.2341505177754017E-2</v>
      </c>
    </row>
    <row r="19" spans="1:16" x14ac:dyDescent="0.2">
      <c r="A19" s="2">
        <f>净值数据!A19</f>
        <v>41390</v>
      </c>
      <c r="B19" s="8">
        <f>净值数据!P19</f>
        <v>11.757631247476001</v>
      </c>
      <c r="C19">
        <v>10000</v>
      </c>
      <c r="D19">
        <f t="shared" si="7"/>
        <v>160000</v>
      </c>
      <c r="E19" s="3">
        <f t="shared" si="0"/>
        <v>850.51144992718582</v>
      </c>
      <c r="F19">
        <f t="shared" si="8"/>
        <v>13981.335121636801</v>
      </c>
      <c r="G19" s="3">
        <f t="shared" si="1"/>
        <v>164387.38270759053</v>
      </c>
      <c r="H19">
        <f t="shared" si="2"/>
        <v>0</v>
      </c>
      <c r="I19">
        <f t="shared" si="3"/>
        <v>160000</v>
      </c>
      <c r="J19">
        <f t="shared" si="4"/>
        <v>13981.335121636801</v>
      </c>
      <c r="K19" s="7">
        <f t="shared" si="5"/>
        <v>2.7421141922440828E-2</v>
      </c>
      <c r="L19">
        <f t="shared" si="6"/>
        <v>-10000</v>
      </c>
      <c r="O19" s="3">
        <f>SUM(H$4:H18)+G19</f>
        <v>164387.38270759053</v>
      </c>
      <c r="P19" s="7">
        <f>O19/SUM($C$4:C19)-1</f>
        <v>2.7421141922440828E-2</v>
      </c>
    </row>
    <row r="20" spans="1:16" x14ac:dyDescent="0.2">
      <c r="A20" s="2">
        <f>净值数据!A20</f>
        <v>41425</v>
      </c>
      <c r="B20" s="8">
        <f>净值数据!P20</f>
        <v>12.333676268325</v>
      </c>
      <c r="C20">
        <v>10000</v>
      </c>
      <c r="D20">
        <f t="shared" si="7"/>
        <v>170000</v>
      </c>
      <c r="E20" s="3">
        <f t="shared" si="0"/>
        <v>810.78826640534726</v>
      </c>
      <c r="F20">
        <f t="shared" si="8"/>
        <v>14792.123388042148</v>
      </c>
      <c r="G20" s="3">
        <f t="shared" si="1"/>
        <v>182441.26118923063</v>
      </c>
      <c r="H20">
        <f t="shared" si="2"/>
        <v>0</v>
      </c>
      <c r="I20">
        <f t="shared" si="3"/>
        <v>170000</v>
      </c>
      <c r="J20">
        <f t="shared" si="4"/>
        <v>14792.123388042148</v>
      </c>
      <c r="K20" s="7">
        <f t="shared" si="5"/>
        <v>7.3183889348415576E-2</v>
      </c>
      <c r="L20">
        <f t="shared" si="6"/>
        <v>-10000</v>
      </c>
      <c r="O20" s="3">
        <f>SUM(H$4:H19)+G20</f>
        <v>182441.26118923063</v>
      </c>
      <c r="P20" s="7">
        <f>O20/SUM($C$4:C20)-1</f>
        <v>7.3183889348415576E-2</v>
      </c>
    </row>
    <row r="21" spans="1:16" x14ac:dyDescent="0.2">
      <c r="A21" s="2">
        <f>净值数据!A21</f>
        <v>41453</v>
      </c>
      <c r="B21" s="8">
        <f>净值数据!P21</f>
        <v>10.424047569071</v>
      </c>
      <c r="C21">
        <v>10000</v>
      </c>
      <c r="D21">
        <f t="shared" si="7"/>
        <v>180000</v>
      </c>
      <c r="E21" s="3">
        <f t="shared" si="0"/>
        <v>959.32025767714413</v>
      </c>
      <c r="F21">
        <f t="shared" si="8"/>
        <v>15751.443645719291</v>
      </c>
      <c r="G21" s="3">
        <f t="shared" si="1"/>
        <v>164193.79784451902</v>
      </c>
      <c r="H21">
        <f t="shared" si="2"/>
        <v>0</v>
      </c>
      <c r="I21">
        <f t="shared" si="3"/>
        <v>180000</v>
      </c>
      <c r="J21">
        <f t="shared" si="4"/>
        <v>15751.443645719291</v>
      </c>
      <c r="K21" s="7">
        <f t="shared" si="5"/>
        <v>-8.781223419711659E-2</v>
      </c>
      <c r="L21">
        <f t="shared" si="6"/>
        <v>-10000</v>
      </c>
      <c r="O21" s="3">
        <f>SUM(H$4:H20)+G21</f>
        <v>164193.79784451902</v>
      </c>
      <c r="P21" s="7">
        <f>O21/SUM($C$4:C21)-1</f>
        <v>-8.781223419711659E-2</v>
      </c>
    </row>
    <row r="22" spans="1:16" x14ac:dyDescent="0.2">
      <c r="A22" s="2">
        <f>净值数据!A22</f>
        <v>41486</v>
      </c>
      <c r="B22" s="8">
        <f>净值数据!P22</f>
        <v>10.108443625152001</v>
      </c>
      <c r="C22">
        <v>10000</v>
      </c>
      <c r="D22">
        <f t="shared" si="7"/>
        <v>190000</v>
      </c>
      <c r="E22" s="3">
        <f t="shared" si="0"/>
        <v>989.27197606541824</v>
      </c>
      <c r="F22">
        <f t="shared" si="8"/>
        <v>16740.715621784711</v>
      </c>
      <c r="G22" s="3">
        <f t="shared" si="1"/>
        <v>169222.58010751219</v>
      </c>
      <c r="H22">
        <f t="shared" si="2"/>
        <v>0</v>
      </c>
      <c r="I22">
        <f t="shared" si="3"/>
        <v>190000</v>
      </c>
      <c r="J22">
        <f t="shared" si="4"/>
        <v>16740.715621784711</v>
      </c>
      <c r="K22" s="7">
        <f t="shared" si="5"/>
        <v>-0.10935484153940955</v>
      </c>
      <c r="L22">
        <f t="shared" si="6"/>
        <v>-10000</v>
      </c>
      <c r="O22" s="3">
        <f>SUM(H$4:H21)+G22</f>
        <v>169222.58010751219</v>
      </c>
      <c r="P22" s="7">
        <f>O22/SUM($C$4:C22)-1</f>
        <v>-0.10935484153940955</v>
      </c>
    </row>
    <row r="23" spans="1:16" x14ac:dyDescent="0.2">
      <c r="A23" s="2">
        <f>净值数据!A23</f>
        <v>41516</v>
      </c>
      <c r="B23" s="8">
        <f>净值数据!P23</f>
        <v>10.785643279778</v>
      </c>
      <c r="C23">
        <v>10000</v>
      </c>
      <c r="D23">
        <f t="shared" si="7"/>
        <v>200000</v>
      </c>
      <c r="E23" s="3">
        <f t="shared" si="0"/>
        <v>927.15842167235382</v>
      </c>
      <c r="F23">
        <f t="shared" si="8"/>
        <v>17667.874043457065</v>
      </c>
      <c r="G23" s="3">
        <f t="shared" si="1"/>
        <v>190559.38694477684</v>
      </c>
      <c r="H23">
        <f t="shared" si="2"/>
        <v>0</v>
      </c>
      <c r="I23">
        <f t="shared" si="3"/>
        <v>200000</v>
      </c>
      <c r="J23">
        <f t="shared" si="4"/>
        <v>17667.874043457065</v>
      </c>
      <c r="K23" s="7">
        <f t="shared" si="5"/>
        <v>-4.7203065276115841E-2</v>
      </c>
      <c r="L23">
        <f t="shared" si="6"/>
        <v>-10000</v>
      </c>
      <c r="O23" s="3">
        <f>SUM(H$4:H22)+G23</f>
        <v>190559.38694477684</v>
      </c>
      <c r="P23" s="7">
        <f>O23/SUM($C$4:C23)-1</f>
        <v>-4.7203065276115841E-2</v>
      </c>
    </row>
    <row r="24" spans="1:16" x14ac:dyDescent="0.2">
      <c r="A24" s="2">
        <f>净值数据!A24</f>
        <v>41547</v>
      </c>
      <c r="B24" s="8">
        <f>净值数据!P24</f>
        <v>11.173794301332</v>
      </c>
      <c r="C24">
        <v>10000</v>
      </c>
      <c r="D24">
        <f t="shared" si="7"/>
        <v>210000</v>
      </c>
      <c r="E24" s="3">
        <f t="shared" si="0"/>
        <v>894.95114464456583</v>
      </c>
      <c r="F24">
        <f t="shared" si="8"/>
        <v>18562.825188101629</v>
      </c>
      <c r="G24" s="3">
        <f t="shared" si="1"/>
        <v>207417.19030343211</v>
      </c>
      <c r="H24">
        <f t="shared" si="2"/>
        <v>0</v>
      </c>
      <c r="I24">
        <f t="shared" si="3"/>
        <v>210000</v>
      </c>
      <c r="J24">
        <f t="shared" si="4"/>
        <v>18562.825188101629</v>
      </c>
      <c r="K24" s="7">
        <f t="shared" si="5"/>
        <v>-1.2299093793180393E-2</v>
      </c>
      <c r="L24">
        <f t="shared" si="6"/>
        <v>-10000</v>
      </c>
      <c r="O24" s="3">
        <f>SUM(H$4:H23)+G24</f>
        <v>207417.19030343211</v>
      </c>
      <c r="P24" s="7">
        <f>O24/SUM($C$4:C24)-1</f>
        <v>-1.2299093793180393E-2</v>
      </c>
    </row>
    <row r="25" spans="1:16" x14ac:dyDescent="0.2">
      <c r="A25" s="2">
        <f>净值数据!A25</f>
        <v>41578</v>
      </c>
      <c r="B25" s="8">
        <f>净值数据!P25</f>
        <v>11.842735423584999</v>
      </c>
      <c r="C25">
        <v>10000</v>
      </c>
      <c r="D25">
        <f t="shared" si="7"/>
        <v>220000</v>
      </c>
      <c r="E25" s="3">
        <f t="shared" si="0"/>
        <v>844.3995109512316</v>
      </c>
      <c r="F25">
        <f t="shared" si="8"/>
        <v>19407.224699052862</v>
      </c>
      <c r="G25" s="3">
        <f t="shared" si="1"/>
        <v>229834.62741694704</v>
      </c>
      <c r="H25">
        <f t="shared" si="2"/>
        <v>0</v>
      </c>
      <c r="I25">
        <f t="shared" si="3"/>
        <v>220000</v>
      </c>
      <c r="J25">
        <f t="shared" si="4"/>
        <v>19407.224699052862</v>
      </c>
      <c r="K25" s="7">
        <f t="shared" si="5"/>
        <v>4.4702851895213724E-2</v>
      </c>
      <c r="L25">
        <f t="shared" si="6"/>
        <v>-10000</v>
      </c>
      <c r="O25" s="3">
        <f>SUM(H$4:H24)+G25</f>
        <v>229834.62741694704</v>
      </c>
      <c r="P25" s="7">
        <f>O25/SUM($C$4:C25)-1</f>
        <v>4.4702851895213724E-2</v>
      </c>
    </row>
    <row r="26" spans="1:16" x14ac:dyDescent="0.2">
      <c r="A26" s="2">
        <f>净值数据!A26</f>
        <v>41607</v>
      </c>
      <c r="B26" s="8">
        <f>净值数据!P26</f>
        <v>12.701622790428001</v>
      </c>
      <c r="C26">
        <v>10000</v>
      </c>
      <c r="D26">
        <f t="shared" si="7"/>
        <v>230000</v>
      </c>
      <c r="E26" s="3">
        <f t="shared" si="0"/>
        <v>787.30097444997693</v>
      </c>
      <c r="F26">
        <f t="shared" si="8"/>
        <v>20194.525673502838</v>
      </c>
      <c r="G26" s="3">
        <f t="shared" si="1"/>
        <v>256503.24753644702</v>
      </c>
      <c r="H26">
        <f>IF(K26&gt;$N$2,G26*$N$1,0)</f>
        <v>0</v>
      </c>
      <c r="I26">
        <f t="shared" si="3"/>
        <v>230000</v>
      </c>
      <c r="J26">
        <f t="shared" si="4"/>
        <v>20194.525673502838</v>
      </c>
      <c r="K26" s="7">
        <f t="shared" si="5"/>
        <v>0.11523151102803042</v>
      </c>
      <c r="L26">
        <f t="shared" si="6"/>
        <v>-10000</v>
      </c>
      <c r="O26" s="3">
        <f>SUM(H$4:H25)+G26</f>
        <v>256503.24753644702</v>
      </c>
      <c r="P26" s="7">
        <f>O26/SUM($C$4:C26)-1</f>
        <v>0.11523151102803042</v>
      </c>
    </row>
    <row r="27" spans="1:16" x14ac:dyDescent="0.2">
      <c r="A27" s="2">
        <f>净值数据!A27</f>
        <v>41639</v>
      </c>
      <c r="B27" s="8">
        <f>净值数据!P27</f>
        <v>11.677564776115</v>
      </c>
      <c r="C27">
        <v>10000</v>
      </c>
      <c r="D27">
        <f t="shared" si="7"/>
        <v>240000</v>
      </c>
      <c r="E27" s="3">
        <f t="shared" si="0"/>
        <v>856.34292694772716</v>
      </c>
      <c r="F27">
        <f t="shared" si="8"/>
        <v>21050.868600450565</v>
      </c>
      <c r="G27" s="3">
        <f t="shared" si="1"/>
        <v>245822.88167524678</v>
      </c>
      <c r="H27">
        <f t="shared" si="2"/>
        <v>0</v>
      </c>
      <c r="I27">
        <f t="shared" si="3"/>
        <v>240000</v>
      </c>
      <c r="J27">
        <f t="shared" si="4"/>
        <v>21050.868600450565</v>
      </c>
      <c r="K27" s="7">
        <f t="shared" si="5"/>
        <v>2.4262006980194872E-2</v>
      </c>
      <c r="L27">
        <f t="shared" si="6"/>
        <v>-10000</v>
      </c>
      <c r="O27" s="3">
        <f>SUM(H$4:H26)+G27</f>
        <v>245822.88167524678</v>
      </c>
      <c r="P27" s="7">
        <f>O27/SUM($C$4:C27)-1</f>
        <v>2.4262006980194872E-2</v>
      </c>
    </row>
    <row r="28" spans="1:16" x14ac:dyDescent="0.2">
      <c r="A28" s="2">
        <f>净值数据!A28</f>
        <v>41669</v>
      </c>
      <c r="B28" s="8">
        <f>净值数据!P28</f>
        <v>10.71957502079</v>
      </c>
      <c r="C28">
        <v>10000</v>
      </c>
      <c r="D28">
        <f t="shared" si="7"/>
        <v>250000</v>
      </c>
      <c r="E28" s="3">
        <f t="shared" si="0"/>
        <v>932.87280331595002</v>
      </c>
      <c r="F28">
        <f t="shared" si="8"/>
        <v>21983.741403766515</v>
      </c>
      <c r="G28" s="3">
        <f t="shared" si="1"/>
        <v>235656.36521532241</v>
      </c>
      <c r="H28">
        <f t="shared" si="2"/>
        <v>0</v>
      </c>
      <c r="I28">
        <f t="shared" si="3"/>
        <v>250000</v>
      </c>
      <c r="J28">
        <f t="shared" si="4"/>
        <v>21983.741403766515</v>
      </c>
      <c r="K28" s="7">
        <f t="shared" si="5"/>
        <v>-5.7374539138710379E-2</v>
      </c>
      <c r="L28">
        <f t="shared" si="6"/>
        <v>-10000</v>
      </c>
      <c r="O28" s="3">
        <f>SUM(H$4:H27)+G28</f>
        <v>235656.36521532241</v>
      </c>
      <c r="P28" s="7">
        <f>O28/SUM($C$4:C28)-1</f>
        <v>-5.7374539138710379E-2</v>
      </c>
    </row>
    <row r="29" spans="1:16" x14ac:dyDescent="0.2">
      <c r="A29" s="2">
        <f>净值数据!A29</f>
        <v>41698</v>
      </c>
      <c r="B29" s="8">
        <f>净值数据!P29</f>
        <v>10.488336114332</v>
      </c>
      <c r="C29">
        <v>10000</v>
      </c>
      <c r="D29">
        <f t="shared" si="7"/>
        <v>260000</v>
      </c>
      <c r="E29" s="3">
        <f t="shared" si="0"/>
        <v>953.4400777197917</v>
      </c>
      <c r="F29">
        <f t="shared" si="8"/>
        <v>22937.181481486306</v>
      </c>
      <c r="G29" s="3">
        <f t="shared" si="1"/>
        <v>240572.86889325999</v>
      </c>
      <c r="H29">
        <f t="shared" si="2"/>
        <v>0</v>
      </c>
      <c r="I29">
        <f t="shared" si="3"/>
        <v>260000</v>
      </c>
      <c r="J29">
        <f t="shared" si="4"/>
        <v>22937.181481486306</v>
      </c>
      <c r="K29" s="7">
        <f t="shared" si="5"/>
        <v>-7.4719735025923106E-2</v>
      </c>
      <c r="L29">
        <f t="shared" si="6"/>
        <v>-10000</v>
      </c>
      <c r="O29" s="3">
        <f>SUM(H$4:H28)+G29</f>
        <v>240572.86889325999</v>
      </c>
      <c r="P29" s="7">
        <f>O29/SUM($C$4:C29)-1</f>
        <v>-7.4719735025923106E-2</v>
      </c>
    </row>
    <row r="30" spans="1:16" x14ac:dyDescent="0.2">
      <c r="A30" s="2">
        <f>净值数据!A30</f>
        <v>41729</v>
      </c>
      <c r="B30" s="8">
        <f>净值数据!P30</f>
        <v>11.438067337284</v>
      </c>
      <c r="C30">
        <v>10000</v>
      </c>
      <c r="D30">
        <f t="shared" si="7"/>
        <v>270000</v>
      </c>
      <c r="E30" s="3">
        <f t="shared" si="0"/>
        <v>874.27357307152613</v>
      </c>
      <c r="F30">
        <f t="shared" si="8"/>
        <v>23811.455054557831</v>
      </c>
      <c r="G30" s="3">
        <f t="shared" si="1"/>
        <v>272357.02631274395</v>
      </c>
      <c r="H30">
        <f t="shared" si="2"/>
        <v>0</v>
      </c>
      <c r="I30">
        <f t="shared" si="3"/>
        <v>270000</v>
      </c>
      <c r="J30">
        <f t="shared" si="4"/>
        <v>23811.455054557831</v>
      </c>
      <c r="K30" s="7">
        <f t="shared" si="5"/>
        <v>8.7297270842368047E-3</v>
      </c>
      <c r="L30">
        <f t="shared" si="6"/>
        <v>-10000</v>
      </c>
      <c r="O30" s="3">
        <f>SUM(H$4:H29)+G30</f>
        <v>272357.02631274395</v>
      </c>
      <c r="P30" s="7">
        <f>O30/SUM($C$4:C30)-1</f>
        <v>8.7297270842368047E-3</v>
      </c>
    </row>
    <row r="31" spans="1:16" x14ac:dyDescent="0.2">
      <c r="A31" s="2">
        <f>净值数据!A31</f>
        <v>41759</v>
      </c>
      <c r="B31" s="8">
        <f>净值数据!P31</f>
        <v>11.991389006306999</v>
      </c>
      <c r="C31">
        <v>10000</v>
      </c>
      <c r="D31">
        <f t="shared" si="7"/>
        <v>280000</v>
      </c>
      <c r="E31" s="3">
        <f t="shared" si="0"/>
        <v>833.9317484188357</v>
      </c>
      <c r="F31">
        <f t="shared" si="8"/>
        <v>24645.386802976667</v>
      </c>
      <c r="G31" s="3">
        <f t="shared" si="1"/>
        <v>295532.42036539799</v>
      </c>
      <c r="H31">
        <f t="shared" si="2"/>
        <v>0</v>
      </c>
      <c r="I31">
        <f t="shared" si="3"/>
        <v>280000</v>
      </c>
      <c r="J31">
        <f t="shared" si="4"/>
        <v>24645.386802976667</v>
      </c>
      <c r="K31" s="7">
        <f t="shared" si="5"/>
        <v>5.5472929876421384E-2</v>
      </c>
      <c r="L31">
        <f t="shared" si="6"/>
        <v>-10000</v>
      </c>
      <c r="O31" s="3">
        <f>SUM(H$4:H30)+G31</f>
        <v>295532.42036539799</v>
      </c>
      <c r="P31" s="7">
        <f>O31/SUM($C$4:C31)-1</f>
        <v>5.5472929876421384E-2</v>
      </c>
    </row>
    <row r="32" spans="1:16" x14ac:dyDescent="0.2">
      <c r="A32" s="2">
        <f>净值数据!A32</f>
        <v>41789</v>
      </c>
      <c r="B32" s="8">
        <f>净值数据!P32</f>
        <v>12.057457265295</v>
      </c>
      <c r="C32">
        <v>10000</v>
      </c>
      <c r="D32">
        <f t="shared" si="7"/>
        <v>290000</v>
      </c>
      <c r="E32" s="3">
        <f t="shared" si="0"/>
        <v>829.36225938639791</v>
      </c>
      <c r="F32">
        <f t="shared" si="8"/>
        <v>25474.749062363066</v>
      </c>
      <c r="G32" s="3">
        <f t="shared" si="1"/>
        <v>307160.69816355652</v>
      </c>
      <c r="H32">
        <f t="shared" si="2"/>
        <v>0</v>
      </c>
      <c r="I32">
        <f t="shared" si="3"/>
        <v>290000</v>
      </c>
      <c r="J32">
        <f t="shared" si="4"/>
        <v>25474.749062363066</v>
      </c>
      <c r="K32" s="7">
        <f t="shared" si="5"/>
        <v>5.9174821253643151E-2</v>
      </c>
      <c r="L32">
        <f t="shared" si="6"/>
        <v>-10000</v>
      </c>
      <c r="O32" s="3">
        <f>SUM(H$4:H31)+G32</f>
        <v>307160.69816355652</v>
      </c>
      <c r="P32" s="7">
        <f>O32/SUM($C$4:C32)-1</f>
        <v>5.9174821253643151E-2</v>
      </c>
    </row>
    <row r="33" spans="1:16" x14ac:dyDescent="0.2">
      <c r="A33" s="2">
        <f>净值数据!A33</f>
        <v>41820</v>
      </c>
      <c r="B33" s="8">
        <f>净值数据!P33</f>
        <v>12.63555453144</v>
      </c>
      <c r="C33">
        <v>10000</v>
      </c>
      <c r="D33">
        <f t="shared" si="7"/>
        <v>300000</v>
      </c>
      <c r="E33" s="3">
        <f t="shared" si="0"/>
        <v>791.41758085233459</v>
      </c>
      <c r="F33">
        <f t="shared" si="8"/>
        <v>26266.166643215402</v>
      </c>
      <c r="G33" s="3">
        <f t="shared" si="1"/>
        <v>331887.58095223852</v>
      </c>
      <c r="H33">
        <f t="shared" si="2"/>
        <v>0</v>
      </c>
      <c r="I33">
        <f t="shared" si="3"/>
        <v>300000</v>
      </c>
      <c r="J33">
        <f t="shared" si="4"/>
        <v>26266.166643215402</v>
      </c>
      <c r="K33" s="7">
        <f t="shared" si="5"/>
        <v>0.10629193650746172</v>
      </c>
      <c r="L33">
        <f t="shared" si="6"/>
        <v>-10000</v>
      </c>
      <c r="O33" s="3">
        <f>SUM(H$4:H32)+G33</f>
        <v>331887.58095223852</v>
      </c>
      <c r="P33" s="7">
        <f>O33/SUM($C$4:C33)-1</f>
        <v>0.10629193650746172</v>
      </c>
    </row>
    <row r="34" spans="1:16" x14ac:dyDescent="0.2">
      <c r="A34" s="2">
        <f>净值数据!A34</f>
        <v>41851</v>
      </c>
      <c r="B34" s="8">
        <f>净值数据!P34</f>
        <v>14.436258435899999</v>
      </c>
      <c r="C34">
        <v>10000</v>
      </c>
      <c r="D34">
        <f t="shared" si="7"/>
        <v>310000</v>
      </c>
      <c r="E34" s="3">
        <f t="shared" si="0"/>
        <v>692.700261941284</v>
      </c>
      <c r="F34">
        <f t="shared" si="8"/>
        <v>26958.866905156687</v>
      </c>
      <c r="G34" s="3">
        <f t="shared" si="1"/>
        <v>389185.16978187353</v>
      </c>
      <c r="H34">
        <f t="shared" si="2"/>
        <v>0</v>
      </c>
      <c r="I34">
        <f t="shared" si="3"/>
        <v>310000</v>
      </c>
      <c r="J34">
        <f t="shared" si="4"/>
        <v>26958.866905156687</v>
      </c>
      <c r="K34" s="7">
        <f t="shared" si="5"/>
        <v>0.25543603155443062</v>
      </c>
      <c r="L34">
        <f t="shared" si="6"/>
        <v>-10000</v>
      </c>
      <c r="O34" s="3">
        <f>SUM(H$4:H33)+G34</f>
        <v>389185.16978187353</v>
      </c>
      <c r="P34" s="7">
        <f>O34/SUM($C$4:C34)-1</f>
        <v>0.25543603155443062</v>
      </c>
    </row>
    <row r="35" spans="1:16" x14ac:dyDescent="0.2">
      <c r="A35" s="2">
        <f>净值数据!A35</f>
        <v>41880</v>
      </c>
      <c r="B35" s="8">
        <f>净值数据!P35</f>
        <v>15.003428810300001</v>
      </c>
      <c r="C35">
        <v>10000</v>
      </c>
      <c r="D35">
        <f t="shared" si="7"/>
        <v>320000</v>
      </c>
      <c r="E35" s="3">
        <f t="shared" si="0"/>
        <v>666.51430992460212</v>
      </c>
      <c r="F35">
        <f t="shared" si="8"/>
        <v>27625.381215081288</v>
      </c>
      <c r="G35" s="3">
        <f t="shared" si="1"/>
        <v>414475.44041787105</v>
      </c>
      <c r="H35">
        <f t="shared" si="2"/>
        <v>0</v>
      </c>
      <c r="I35">
        <f t="shared" si="3"/>
        <v>320000</v>
      </c>
      <c r="J35">
        <f t="shared" si="4"/>
        <v>27625.381215081288</v>
      </c>
      <c r="K35" s="7">
        <f t="shared" si="5"/>
        <v>0.29523575130584701</v>
      </c>
      <c r="L35">
        <f t="shared" si="6"/>
        <v>-10000</v>
      </c>
      <c r="O35" s="3">
        <f>SUM(H$4:H34)+G35</f>
        <v>414475.44041787105</v>
      </c>
      <c r="P35" s="7">
        <f>O35/SUM($C$4:C35)-1</f>
        <v>0.29523575130584701</v>
      </c>
    </row>
    <row r="36" spans="1:16" x14ac:dyDescent="0.2">
      <c r="A36" s="2">
        <f>净值数据!A36</f>
        <v>41912</v>
      </c>
      <c r="B36" s="8">
        <f>净值数据!P36</f>
        <v>16.022563076800001</v>
      </c>
      <c r="C36">
        <v>10000</v>
      </c>
      <c r="D36">
        <f t="shared" si="7"/>
        <v>330000</v>
      </c>
      <c r="E36" s="3">
        <f t="shared" si="0"/>
        <v>624.11987096369</v>
      </c>
      <c r="F36">
        <f t="shared" si="8"/>
        <v>28249.501086044977</v>
      </c>
      <c r="G36" s="3">
        <f t="shared" si="1"/>
        <v>452629.41303928575</v>
      </c>
      <c r="H36">
        <f t="shared" si="2"/>
        <v>0</v>
      </c>
      <c r="I36">
        <f t="shared" si="3"/>
        <v>330000</v>
      </c>
      <c r="J36">
        <f t="shared" si="4"/>
        <v>28249.501086044977</v>
      </c>
      <c r="K36" s="7">
        <f t="shared" si="5"/>
        <v>0.37160428193722961</v>
      </c>
      <c r="L36">
        <f t="shared" si="6"/>
        <v>-10000</v>
      </c>
      <c r="O36" s="3">
        <f>SUM(H$4:H35)+G36</f>
        <v>452629.41303928575</v>
      </c>
      <c r="P36" s="7">
        <f>O36/SUM($C$4:C36)-1</f>
        <v>0.37160428193722961</v>
      </c>
    </row>
    <row r="37" spans="1:16" x14ac:dyDescent="0.2">
      <c r="A37" s="2">
        <f>净值数据!A37</f>
        <v>41943</v>
      </c>
      <c r="B37" s="8">
        <f>净值数据!P37</f>
        <v>15.8275982606</v>
      </c>
      <c r="C37">
        <v>10000</v>
      </c>
      <c r="D37">
        <f t="shared" si="7"/>
        <v>340000</v>
      </c>
      <c r="E37" s="3">
        <f t="shared" si="0"/>
        <v>631.80779770568392</v>
      </c>
      <c r="F37">
        <f t="shared" si="8"/>
        <v>28881.308883750662</v>
      </c>
      <c r="G37" s="3">
        <f t="shared" si="1"/>
        <v>457121.75425230333</v>
      </c>
      <c r="H37">
        <f t="shared" si="2"/>
        <v>0</v>
      </c>
      <c r="I37">
        <f t="shared" si="3"/>
        <v>340000</v>
      </c>
      <c r="J37">
        <f t="shared" si="4"/>
        <v>28881.308883750662</v>
      </c>
      <c r="K37" s="7">
        <f t="shared" si="5"/>
        <v>0.34447574780089218</v>
      </c>
      <c r="L37">
        <f t="shared" si="6"/>
        <v>-10000</v>
      </c>
      <c r="O37" s="3">
        <f>SUM(H$4:H36)+G37</f>
        <v>457121.75425230333</v>
      </c>
      <c r="P37" s="7">
        <f>O37/SUM($C$4:C37)-1</f>
        <v>0.34447574780089218</v>
      </c>
    </row>
    <row r="38" spans="1:16" x14ac:dyDescent="0.2">
      <c r="A38" s="2">
        <f>净值数据!A38</f>
        <v>41971</v>
      </c>
      <c r="B38" s="8">
        <f>净值数据!P38</f>
        <v>17.529109383800002</v>
      </c>
      <c r="C38">
        <v>10000</v>
      </c>
      <c r="D38">
        <f t="shared" si="7"/>
        <v>350000</v>
      </c>
      <c r="E38" s="3">
        <f t="shared" si="0"/>
        <v>570.47963938440421</v>
      </c>
      <c r="F38">
        <f t="shared" si="8"/>
        <v>29451.788523135066</v>
      </c>
      <c r="G38" s="3">
        <f t="shared" si="1"/>
        <v>516263.6225705801</v>
      </c>
      <c r="H38">
        <f t="shared" si="2"/>
        <v>258131.81128529005</v>
      </c>
      <c r="I38">
        <f t="shared" si="3"/>
        <v>175000</v>
      </c>
      <c r="J38">
        <f t="shared" si="4"/>
        <v>14725.894261567533</v>
      </c>
      <c r="K38" s="7">
        <f t="shared" si="5"/>
        <v>0.47503892163022887</v>
      </c>
      <c r="L38">
        <f t="shared" si="6"/>
        <v>248131.81128529005</v>
      </c>
      <c r="O38" s="3">
        <f>SUM(H$4:H37)+G38</f>
        <v>516263.6225705801</v>
      </c>
      <c r="P38" s="7">
        <f>O38/SUM($C$4:C38)-1</f>
        <v>0.47503892163022887</v>
      </c>
    </row>
    <row r="39" spans="1:16" x14ac:dyDescent="0.2">
      <c r="A39" s="2">
        <f>净值数据!A39</f>
        <v>42004</v>
      </c>
      <c r="B39" s="8">
        <f>净值数据!P39</f>
        <v>19.0267936537</v>
      </c>
      <c r="C39">
        <v>10000</v>
      </c>
      <c r="D39">
        <f t="shared" si="7"/>
        <v>185000</v>
      </c>
      <c r="E39" s="3">
        <f t="shared" si="0"/>
        <v>525.57462817994951</v>
      </c>
      <c r="F39">
        <f t="shared" si="8"/>
        <v>15251.468889747483</v>
      </c>
      <c r="G39" s="3">
        <f t="shared" si="1"/>
        <v>290186.55148105038</v>
      </c>
      <c r="H39">
        <f t="shared" si="2"/>
        <v>145093.27574052519</v>
      </c>
      <c r="I39">
        <f t="shared" si="3"/>
        <v>92500</v>
      </c>
      <c r="J39">
        <f t="shared" si="4"/>
        <v>7625.7344448737413</v>
      </c>
      <c r="K39" s="7">
        <f t="shared" si="5"/>
        <v>0.56857595395162375</v>
      </c>
      <c r="L39">
        <f t="shared" si="6"/>
        <v>135093.27574052519</v>
      </c>
      <c r="O39" s="3">
        <f>SUM(H$4:H38)+G39</f>
        <v>548318.36276634037</v>
      </c>
      <c r="P39" s="6">
        <f>O39/SUM($C$4:C39)-1</f>
        <v>0.5231065632398344</v>
      </c>
    </row>
    <row r="40" spans="1:16" x14ac:dyDescent="0.2">
      <c r="A40" s="2">
        <f>净值数据!A40</f>
        <v>42034</v>
      </c>
      <c r="B40" s="8">
        <f>净值数据!P40</f>
        <v>20.072514031499999</v>
      </c>
      <c r="C40">
        <v>10000</v>
      </c>
      <c r="D40">
        <f t="shared" si="7"/>
        <v>102500</v>
      </c>
      <c r="E40" s="3">
        <f t="shared" si="0"/>
        <v>498.19369832333405</v>
      </c>
      <c r="F40">
        <f t="shared" si="8"/>
        <v>8123.9281431970758</v>
      </c>
      <c r="G40" s="3">
        <f t="shared" si="1"/>
        <v>163067.66164522103</v>
      </c>
      <c r="H40">
        <f t="shared" si="2"/>
        <v>81533.830822610515</v>
      </c>
      <c r="I40">
        <f t="shared" si="3"/>
        <v>51250</v>
      </c>
      <c r="J40">
        <f t="shared" si="4"/>
        <v>4061.9640715985379</v>
      </c>
      <c r="K40" s="7">
        <f t="shared" si="5"/>
        <v>0.5909040160509369</v>
      </c>
      <c r="L40">
        <f t="shared" si="6"/>
        <v>71533.830822610515</v>
      </c>
      <c r="O40" s="3">
        <f>SUM(H$4:H39)+G40</f>
        <v>566292.74867103633</v>
      </c>
      <c r="P40" s="7">
        <f>O40/SUM($C$4:C40)-1</f>
        <v>0.53052094235415215</v>
      </c>
    </row>
    <row r="41" spans="1:16" x14ac:dyDescent="0.2">
      <c r="A41" s="2">
        <f>净值数据!A41</f>
        <v>42062</v>
      </c>
      <c r="B41" s="8">
        <f>净值数据!P41</f>
        <v>21.587922375600002</v>
      </c>
      <c r="C41">
        <v>10000</v>
      </c>
      <c r="D41">
        <f t="shared" si="7"/>
        <v>61250</v>
      </c>
      <c r="E41" s="3">
        <f t="shared" si="0"/>
        <v>463.22197319472554</v>
      </c>
      <c r="F41">
        <f t="shared" si="8"/>
        <v>4525.1860447932631</v>
      </c>
      <c r="G41" s="3">
        <f t="shared" si="1"/>
        <v>97689.365070145359</v>
      </c>
      <c r="H41">
        <f t="shared" si="2"/>
        <v>48844.682535072679</v>
      </c>
      <c r="I41">
        <f t="shared" si="3"/>
        <v>30625</v>
      </c>
      <c r="J41">
        <f t="shared" si="4"/>
        <v>2262.5930223966316</v>
      </c>
      <c r="K41" s="7">
        <f t="shared" si="5"/>
        <v>0.59492840930849566</v>
      </c>
      <c r="L41">
        <f t="shared" si="6"/>
        <v>38844.682535072679</v>
      </c>
      <c r="O41" s="3">
        <f>SUM(H$4:H40)+G41</f>
        <v>582448.28291857115</v>
      </c>
      <c r="P41" s="7">
        <f>O41/SUM($C$4:C41)-1</f>
        <v>0.5327586392593977</v>
      </c>
    </row>
    <row r="42" spans="1:16" x14ac:dyDescent="0.2">
      <c r="A42" s="2">
        <f>净值数据!A42</f>
        <v>42094</v>
      </c>
      <c r="B42" s="8">
        <f>净值数据!P42</f>
        <v>22.0310242306</v>
      </c>
      <c r="C42">
        <v>10000</v>
      </c>
      <c r="D42">
        <f t="shared" si="7"/>
        <v>40625</v>
      </c>
      <c r="E42" s="3">
        <f t="shared" si="0"/>
        <v>453.90536070086546</v>
      </c>
      <c r="F42">
        <f t="shared" si="8"/>
        <v>2716.498383097497</v>
      </c>
      <c r="G42" s="3">
        <f t="shared" si="1"/>
        <v>59847.241700406681</v>
      </c>
      <c r="H42">
        <f t="shared" si="2"/>
        <v>29923.620850203341</v>
      </c>
      <c r="I42">
        <f t="shared" si="3"/>
        <v>20312.5</v>
      </c>
      <c r="J42">
        <f t="shared" si="4"/>
        <v>1358.2491915487485</v>
      </c>
      <c r="K42" s="7">
        <f t="shared" si="5"/>
        <v>0.47316287262539514</v>
      </c>
      <c r="L42">
        <f t="shared" si="6"/>
        <v>19923.620850203341</v>
      </c>
      <c r="O42" s="3">
        <f>SUM(H$4:H41)+G42</f>
        <v>593450.84208390513</v>
      </c>
      <c r="P42" s="7">
        <f>O42/SUM($C$4:C42)-1</f>
        <v>0.52166882585616703</v>
      </c>
    </row>
    <row r="43" spans="1:16" x14ac:dyDescent="0.2">
      <c r="A43" s="2">
        <f>净值数据!A43</f>
        <v>42124</v>
      </c>
      <c r="B43" s="8">
        <f>净值数据!P43</f>
        <v>23.927500169999998</v>
      </c>
      <c r="C43">
        <v>10000</v>
      </c>
      <c r="D43">
        <f t="shared" si="7"/>
        <v>30312.5</v>
      </c>
      <c r="E43" s="3">
        <f t="shared" si="0"/>
        <v>417.929158037908</v>
      </c>
      <c r="F43">
        <f t="shared" si="8"/>
        <v>1776.1783495866566</v>
      </c>
      <c r="G43" s="3">
        <f t="shared" si="1"/>
        <v>42499.507761685039</v>
      </c>
      <c r="H43">
        <f t="shared" si="2"/>
        <v>21249.75388084252</v>
      </c>
      <c r="I43">
        <f t="shared" si="3"/>
        <v>15156.25</v>
      </c>
      <c r="J43">
        <f t="shared" si="4"/>
        <v>888.08917479332831</v>
      </c>
      <c r="K43" s="7">
        <f t="shared" si="5"/>
        <v>0.40204561688033125</v>
      </c>
      <c r="L43">
        <f t="shared" si="6"/>
        <v>11249.75388084252</v>
      </c>
      <c r="O43" s="3">
        <f>SUM(H$4:H42)+G43</f>
        <v>606026.72899538686</v>
      </c>
      <c r="P43" s="7">
        <f>O43/SUM($C$4:C43)-1</f>
        <v>0.51506682248846714</v>
      </c>
    </row>
    <row r="44" spans="1:16" x14ac:dyDescent="0.2">
      <c r="A44" s="2">
        <f>净值数据!A44</f>
        <v>42153</v>
      </c>
      <c r="B44" s="8">
        <f>净值数据!P44</f>
        <v>21.251164965800001</v>
      </c>
      <c r="C44">
        <v>10000</v>
      </c>
      <c r="D44">
        <f t="shared" si="7"/>
        <v>25156.25</v>
      </c>
      <c r="E44" s="3">
        <f t="shared" si="0"/>
        <v>470.56243815777793</v>
      </c>
      <c r="F44">
        <f t="shared" si="8"/>
        <v>1358.6516129511062</v>
      </c>
      <c r="G44" s="3">
        <f t="shared" si="1"/>
        <v>28872.929557874213</v>
      </c>
      <c r="H44">
        <f t="shared" si="2"/>
        <v>0</v>
      </c>
      <c r="I44">
        <f t="shared" si="3"/>
        <v>25156.25</v>
      </c>
      <c r="J44">
        <f t="shared" si="4"/>
        <v>1358.6516129511062</v>
      </c>
      <c r="K44" s="7">
        <f t="shared" si="5"/>
        <v>0.14774378366704943</v>
      </c>
      <c r="L44">
        <f t="shared" si="6"/>
        <v>-10000</v>
      </c>
      <c r="O44" s="3">
        <f>SUM(H$4:H43)+G44</f>
        <v>613649.90467241849</v>
      </c>
      <c r="P44" s="7">
        <f>O44/SUM($C$4:C44)-1</f>
        <v>0.4967070845668744</v>
      </c>
    </row>
    <row r="45" spans="1:16" x14ac:dyDescent="0.2">
      <c r="A45" s="2">
        <f>净值数据!A45</f>
        <v>42185</v>
      </c>
      <c r="B45" s="8">
        <f>净值数据!P45</f>
        <v>20.028203846</v>
      </c>
      <c r="C45">
        <v>10000</v>
      </c>
      <c r="D45">
        <f t="shared" si="7"/>
        <v>35156.25</v>
      </c>
      <c r="E45" s="3">
        <f t="shared" si="0"/>
        <v>499.29589677095203</v>
      </c>
      <c r="F45">
        <f t="shared" si="8"/>
        <v>1857.9475097220584</v>
      </c>
      <c r="G45" s="3">
        <f t="shared" si="1"/>
        <v>37211.351459881451</v>
      </c>
      <c r="H45">
        <f t="shared" si="2"/>
        <v>0</v>
      </c>
      <c r="I45">
        <f t="shared" si="3"/>
        <v>35156.25</v>
      </c>
      <c r="J45">
        <f t="shared" si="4"/>
        <v>1857.9475097220584</v>
      </c>
      <c r="K45" s="7">
        <f t="shared" si="5"/>
        <v>5.8456219303294699E-2</v>
      </c>
      <c r="L45">
        <f t="shared" si="6"/>
        <v>-10000</v>
      </c>
      <c r="O45" s="3">
        <f>SUM(H$4:H44)+G45</f>
        <v>621988.32657442568</v>
      </c>
      <c r="P45" s="7">
        <f>O45/SUM($C$4:C45)-1</f>
        <v>0.48092458708196584</v>
      </c>
    </row>
    <row r="46" spans="1:16" x14ac:dyDescent="0.2">
      <c r="A46" s="2">
        <f>净值数据!A46</f>
        <v>42216</v>
      </c>
      <c r="B46" s="8">
        <f>净值数据!P46</f>
        <v>18.025434000000001</v>
      </c>
      <c r="C46">
        <v>10000</v>
      </c>
      <c r="D46">
        <f t="shared" si="7"/>
        <v>45156.25</v>
      </c>
      <c r="E46" s="3">
        <f t="shared" si="0"/>
        <v>554.77166319546041</v>
      </c>
      <c r="F46">
        <f t="shared" si="8"/>
        <v>2412.7191729175188</v>
      </c>
      <c r="G46" s="3">
        <f t="shared" si="1"/>
        <v>43490.310211959324</v>
      </c>
      <c r="H46">
        <f t="shared" si="2"/>
        <v>0</v>
      </c>
      <c r="I46">
        <f t="shared" si="3"/>
        <v>45156.25</v>
      </c>
      <c r="J46">
        <f t="shared" si="4"/>
        <v>2412.7191729175188</v>
      </c>
      <c r="K46" s="7">
        <f t="shared" si="5"/>
        <v>-3.6892784233426679E-2</v>
      </c>
      <c r="L46">
        <f t="shared" si="6"/>
        <v>-10000</v>
      </c>
      <c r="O46" s="3">
        <f>SUM(H$4:H45)+G46</f>
        <v>628267.28532650357</v>
      </c>
      <c r="P46" s="7">
        <f>O46/SUM($C$4:C46)-1</f>
        <v>0.46108671006163626</v>
      </c>
    </row>
    <row r="47" spans="1:16" x14ac:dyDescent="0.2">
      <c r="A47" s="2">
        <f>净值数据!A47</f>
        <v>42247</v>
      </c>
      <c r="B47" s="8">
        <f>净值数据!P47</f>
        <v>16.19107</v>
      </c>
      <c r="C47">
        <v>10000</v>
      </c>
      <c r="D47">
        <f t="shared" si="7"/>
        <v>55156.25</v>
      </c>
      <c r="E47" s="3">
        <f t="shared" si="0"/>
        <v>617.62440654014836</v>
      </c>
      <c r="F47">
        <f t="shared" si="8"/>
        <v>3030.3435794576671</v>
      </c>
      <c r="G47" s="3">
        <f t="shared" si="1"/>
        <v>49064.505019049648</v>
      </c>
      <c r="H47">
        <f t="shared" si="2"/>
        <v>0</v>
      </c>
      <c r="I47">
        <f t="shared" si="3"/>
        <v>55156.25</v>
      </c>
      <c r="J47">
        <f t="shared" si="4"/>
        <v>3030.3435794576671</v>
      </c>
      <c r="K47" s="7">
        <f t="shared" si="5"/>
        <v>-0.11044523478210266</v>
      </c>
      <c r="L47">
        <f t="shared" si="6"/>
        <v>-10000</v>
      </c>
      <c r="O47" s="3">
        <f>SUM(H$4:H46)+G47</f>
        <v>633841.4801335939</v>
      </c>
      <c r="P47" s="7">
        <f>O47/SUM($C$4:C47)-1</f>
        <v>0.4405488184854407</v>
      </c>
    </row>
    <row r="48" spans="1:16" x14ac:dyDescent="0.2">
      <c r="A48" s="2">
        <f>净值数据!A48</f>
        <v>42277</v>
      </c>
      <c r="B48" s="8">
        <f>净值数据!P48</f>
        <v>15.72312</v>
      </c>
      <c r="C48">
        <v>10000</v>
      </c>
      <c r="D48">
        <f t="shared" si="7"/>
        <v>65156.25</v>
      </c>
      <c r="E48" s="3">
        <f t="shared" si="0"/>
        <v>636.00608530622424</v>
      </c>
      <c r="F48">
        <f t="shared" si="8"/>
        <v>3666.3496647638913</v>
      </c>
      <c r="G48" s="3">
        <f t="shared" si="1"/>
        <v>57646.455741042431</v>
      </c>
      <c r="H48">
        <f t="shared" si="2"/>
        <v>0</v>
      </c>
      <c r="I48">
        <f t="shared" si="3"/>
        <v>65156.25</v>
      </c>
      <c r="J48">
        <f t="shared" si="4"/>
        <v>3666.3496647638913</v>
      </c>
      <c r="K48" s="7">
        <f t="shared" si="5"/>
        <v>-0.11525823323100348</v>
      </c>
      <c r="L48">
        <f t="shared" si="6"/>
        <v>-10000</v>
      </c>
      <c r="O48" s="3">
        <f>SUM(H$4:H47)+G48</f>
        <v>642423.43085558666</v>
      </c>
      <c r="P48" s="7">
        <f>O48/SUM($C$4:C48)-1</f>
        <v>0.42760762412352582</v>
      </c>
    </row>
    <row r="49" spans="1:16" x14ac:dyDescent="0.2">
      <c r="A49" s="2">
        <f>净值数据!A49</f>
        <v>42307</v>
      </c>
      <c r="B49" s="8">
        <f>净值数据!P49</f>
        <v>16.630942999999998</v>
      </c>
      <c r="C49">
        <v>10000</v>
      </c>
      <c r="D49">
        <f t="shared" si="7"/>
        <v>75156.25</v>
      </c>
      <c r="E49" s="3">
        <f t="shared" si="0"/>
        <v>601.28881447071285</v>
      </c>
      <c r="F49">
        <f t="shared" si="8"/>
        <v>4267.6384792346043</v>
      </c>
      <c r="G49" s="3">
        <f t="shared" si="1"/>
        <v>70974.852292757379</v>
      </c>
      <c r="H49">
        <f t="shared" si="2"/>
        <v>0</v>
      </c>
      <c r="I49">
        <f t="shared" si="3"/>
        <v>75156.25</v>
      </c>
      <c r="J49">
        <f t="shared" si="4"/>
        <v>4267.6384792346043</v>
      </c>
      <c r="K49" s="7">
        <f t="shared" si="5"/>
        <v>-5.5636060969548429E-2</v>
      </c>
      <c r="L49">
        <f t="shared" si="6"/>
        <v>-10000</v>
      </c>
      <c r="O49" s="3">
        <f>SUM(H$4:H48)+G49</f>
        <v>655751.82740730164</v>
      </c>
      <c r="P49" s="7">
        <f>O49/SUM($C$4:C49)-1</f>
        <v>0.42554745088543844</v>
      </c>
    </row>
    <row r="50" spans="1:16" x14ac:dyDescent="0.2">
      <c r="A50" s="2">
        <f>净值数据!A50</f>
        <v>42338</v>
      </c>
      <c r="B50" s="8">
        <f>净值数据!P50</f>
        <v>17.903766999999998</v>
      </c>
      <c r="C50">
        <v>10000</v>
      </c>
      <c r="D50">
        <f t="shared" si="7"/>
        <v>85156.25</v>
      </c>
      <c r="E50" s="3">
        <f t="shared" si="0"/>
        <v>558.54167449788645</v>
      </c>
      <c r="F50">
        <f t="shared" si="8"/>
        <v>4826.1801537324909</v>
      </c>
      <c r="G50" s="3">
        <f t="shared" si="1"/>
        <v>86406.804972450685</v>
      </c>
      <c r="H50">
        <f t="shared" si="2"/>
        <v>0</v>
      </c>
      <c r="I50">
        <f t="shared" si="3"/>
        <v>85156.25</v>
      </c>
      <c r="J50">
        <f t="shared" si="4"/>
        <v>4826.1801537324909</v>
      </c>
      <c r="K50" s="7">
        <f t="shared" si="5"/>
        <v>1.4685416190246547E-2</v>
      </c>
      <c r="L50">
        <f t="shared" si="6"/>
        <v>-10000</v>
      </c>
      <c r="O50" s="3">
        <f>SUM(H$4:H49)+G50</f>
        <v>671183.78008699499</v>
      </c>
      <c r="P50" s="7">
        <f>O50/SUM($C$4:C50)-1</f>
        <v>0.42805059592977646</v>
      </c>
    </row>
    <row r="51" spans="1:16" x14ac:dyDescent="0.2">
      <c r="A51" s="2">
        <f>净值数据!A51</f>
        <v>42369</v>
      </c>
      <c r="B51" s="8">
        <f>净值数据!P51</f>
        <v>19.859798000000001</v>
      </c>
      <c r="C51">
        <v>10000</v>
      </c>
      <c r="D51">
        <f t="shared" si="7"/>
        <v>95156.25</v>
      </c>
      <c r="E51" s="3">
        <f t="shared" si="0"/>
        <v>503.52979421039424</v>
      </c>
      <c r="F51">
        <f t="shared" si="8"/>
        <v>5329.7099479428853</v>
      </c>
      <c r="G51" s="3">
        <f t="shared" si="1"/>
        <v>105846.96296473623</v>
      </c>
      <c r="H51">
        <f t="shared" si="2"/>
        <v>0</v>
      </c>
      <c r="I51">
        <f t="shared" si="3"/>
        <v>95156.25</v>
      </c>
      <c r="J51">
        <f t="shared" si="4"/>
        <v>5329.7099479428853</v>
      </c>
      <c r="K51" s="7">
        <f t="shared" si="5"/>
        <v>0.11234903608261382</v>
      </c>
      <c r="L51">
        <f t="shared" si="6"/>
        <v>-10000</v>
      </c>
      <c r="O51" s="3">
        <f>SUM(H$4:H50)+G51</f>
        <v>690623.93807928055</v>
      </c>
      <c r="P51" s="7">
        <f>O51/SUM($C$4:C51)-1</f>
        <v>0.43879987099850104</v>
      </c>
    </row>
    <row r="52" spans="1:16" x14ac:dyDescent="0.2">
      <c r="A52" s="2">
        <f>净值数据!A52</f>
        <v>42398</v>
      </c>
      <c r="B52" s="8">
        <f>净值数据!P52</f>
        <v>17.426458</v>
      </c>
      <c r="C52">
        <v>10000</v>
      </c>
      <c r="D52">
        <f t="shared" si="7"/>
        <v>105156.25</v>
      </c>
      <c r="E52" s="3">
        <f t="shared" si="0"/>
        <v>573.84007696802189</v>
      </c>
      <c r="F52">
        <f t="shared" si="8"/>
        <v>5903.5500249109073</v>
      </c>
      <c r="G52" s="3">
        <f t="shared" si="1"/>
        <v>102877.96656000888</v>
      </c>
      <c r="H52">
        <f t="shared" si="2"/>
        <v>0</v>
      </c>
      <c r="I52">
        <f t="shared" si="3"/>
        <v>105156.25</v>
      </c>
      <c r="J52">
        <f t="shared" si="4"/>
        <v>5903.5500249109073</v>
      </c>
      <c r="K52" s="7">
        <f t="shared" si="5"/>
        <v>-2.1665696903333087E-2</v>
      </c>
      <c r="L52">
        <f t="shared" si="6"/>
        <v>-10000</v>
      </c>
      <c r="O52" s="3">
        <f>SUM(H$4:H51)+G52</f>
        <v>687654.94167455309</v>
      </c>
      <c r="P52" s="7">
        <f>O52/SUM($C$4:C52)-1</f>
        <v>0.40337743198888387</v>
      </c>
    </row>
    <row r="53" spans="1:16" x14ac:dyDescent="0.2">
      <c r="A53" s="2">
        <f>净值数据!A53</f>
        <v>42429</v>
      </c>
      <c r="B53" s="8">
        <f>净值数据!P53</f>
        <v>17.155047</v>
      </c>
      <c r="C53">
        <v>10000</v>
      </c>
      <c r="D53">
        <f t="shared" si="7"/>
        <v>115156.25</v>
      </c>
      <c r="E53" s="3">
        <f t="shared" si="0"/>
        <v>582.91883432321697</v>
      </c>
      <c r="F53">
        <f t="shared" si="8"/>
        <v>6486.4688592341245</v>
      </c>
      <c r="G53" s="3">
        <f t="shared" si="1"/>
        <v>111275.67814419779</v>
      </c>
      <c r="H53">
        <f t="shared" si="2"/>
        <v>0</v>
      </c>
      <c r="I53">
        <f t="shared" si="3"/>
        <v>115156.25</v>
      </c>
      <c r="J53">
        <f t="shared" si="4"/>
        <v>6486.4688592341245</v>
      </c>
      <c r="K53" s="7">
        <f t="shared" si="5"/>
        <v>-3.3698317336681272E-2</v>
      </c>
      <c r="L53">
        <f t="shared" si="6"/>
        <v>-10000</v>
      </c>
      <c r="O53" s="3">
        <f>SUM(H$4:H52)+G53</f>
        <v>696052.65325874207</v>
      </c>
      <c r="P53" s="7">
        <f>O53/SUM($C$4:C53)-1</f>
        <v>0.39210530651748421</v>
      </c>
    </row>
    <row r="54" spans="1:16" x14ac:dyDescent="0.2">
      <c r="A54" s="2">
        <f>净值数据!A54</f>
        <v>42460</v>
      </c>
      <c r="B54" s="8">
        <f>净值数据!P54</f>
        <v>18.774153999999999</v>
      </c>
      <c r="C54">
        <v>10000</v>
      </c>
      <c r="D54">
        <f t="shared" si="7"/>
        <v>125156.25</v>
      </c>
      <c r="E54" s="3">
        <f t="shared" si="0"/>
        <v>532.64717014678797</v>
      </c>
      <c r="F54">
        <f t="shared" si="8"/>
        <v>7019.1160293809126</v>
      </c>
      <c r="G54" s="3">
        <f t="shared" si="1"/>
        <v>131777.96527946577</v>
      </c>
      <c r="H54">
        <f t="shared" si="2"/>
        <v>0</v>
      </c>
      <c r="I54">
        <f t="shared" si="3"/>
        <v>125156.25</v>
      </c>
      <c r="J54">
        <f t="shared" si="4"/>
        <v>7019.1160293809126</v>
      </c>
      <c r="K54" s="7">
        <f t="shared" si="5"/>
        <v>5.2907587751037433E-2</v>
      </c>
      <c r="L54">
        <f t="shared" si="6"/>
        <v>-10000</v>
      </c>
      <c r="O54" s="3">
        <f>SUM(H$4:H53)+G54</f>
        <v>716554.94039401005</v>
      </c>
      <c r="P54" s="7">
        <f>O54/SUM($C$4:C54)-1</f>
        <v>0.40500968704707851</v>
      </c>
    </row>
    <row r="55" spans="1:16" x14ac:dyDescent="0.2">
      <c r="A55" s="2">
        <f>净值数据!A55</f>
        <v>42489</v>
      </c>
      <c r="B55" s="8">
        <f>净值数据!P55</f>
        <v>19.036206</v>
      </c>
      <c r="C55">
        <v>10000</v>
      </c>
      <c r="D55">
        <f t="shared" si="7"/>
        <v>135156.25</v>
      </c>
      <c r="E55" s="3">
        <f t="shared" si="0"/>
        <v>525.314760724905</v>
      </c>
      <c r="F55">
        <f t="shared" si="8"/>
        <v>7544.4307901058173</v>
      </c>
      <c r="G55" s="3">
        <f t="shared" si="1"/>
        <v>143617.33867319711</v>
      </c>
      <c r="H55">
        <f t="shared" si="2"/>
        <v>0</v>
      </c>
      <c r="I55">
        <f t="shared" si="3"/>
        <v>135156.25</v>
      </c>
      <c r="J55">
        <f t="shared" si="4"/>
        <v>7544.4307901058173</v>
      </c>
      <c r="K55" s="7">
        <f t="shared" si="5"/>
        <v>6.2602274576256001E-2</v>
      </c>
      <c r="L55">
        <f t="shared" si="6"/>
        <v>-10000</v>
      </c>
      <c r="O55" s="3">
        <f>SUM(H$4:H54)+G55</f>
        <v>728394.31378774135</v>
      </c>
      <c r="P55" s="7">
        <f>O55/SUM($C$4:C55)-1</f>
        <v>0.40075829574565636</v>
      </c>
    </row>
    <row r="56" spans="1:16" x14ac:dyDescent="0.2">
      <c r="A56" s="2">
        <f>净值数据!A56</f>
        <v>42521</v>
      </c>
      <c r="B56" s="8">
        <f>净值数据!P56</f>
        <v>18.989411</v>
      </c>
      <c r="C56">
        <v>10000</v>
      </c>
      <c r="D56">
        <f t="shared" si="7"/>
        <v>145156.25</v>
      </c>
      <c r="E56" s="3">
        <f t="shared" si="0"/>
        <v>526.60927713871695</v>
      </c>
      <c r="F56">
        <f t="shared" si="8"/>
        <v>8071.0400672445339</v>
      </c>
      <c r="G56" s="3">
        <f t="shared" si="1"/>
        <v>153264.29703437409</v>
      </c>
      <c r="H56">
        <f t="shared" si="2"/>
        <v>0</v>
      </c>
      <c r="I56">
        <f t="shared" si="3"/>
        <v>145156.25</v>
      </c>
      <c r="J56">
        <f t="shared" si="4"/>
        <v>8071.0400672445339</v>
      </c>
      <c r="K56" s="7">
        <f t="shared" si="5"/>
        <v>5.5857374617862332E-2</v>
      </c>
      <c r="L56">
        <f t="shared" si="6"/>
        <v>-10000</v>
      </c>
      <c r="O56" s="3">
        <f>SUM(H$4:H55)+G56</f>
        <v>738041.27214891836</v>
      </c>
      <c r="P56" s="7">
        <f>O56/SUM($C$4:C56)-1</f>
        <v>0.39253070216777042</v>
      </c>
    </row>
    <row r="57" spans="1:16" x14ac:dyDescent="0.2">
      <c r="A57" s="2">
        <f>净值数据!A57</f>
        <v>42551</v>
      </c>
      <c r="B57" s="8">
        <f>净值数据!P57</f>
        <v>18.989411</v>
      </c>
      <c r="C57">
        <v>10000</v>
      </c>
      <c r="D57">
        <f t="shared" si="7"/>
        <v>155156.25</v>
      </c>
      <c r="E57" s="3">
        <f t="shared" si="0"/>
        <v>526.60927713871695</v>
      </c>
      <c r="F57">
        <f t="shared" si="8"/>
        <v>8597.6493443832514</v>
      </c>
      <c r="G57" s="3">
        <f t="shared" si="1"/>
        <v>163264.29703437412</v>
      </c>
      <c r="H57">
        <f t="shared" si="2"/>
        <v>0</v>
      </c>
      <c r="I57">
        <f t="shared" si="3"/>
        <v>155156.25</v>
      </c>
      <c r="J57">
        <f t="shared" si="4"/>
        <v>8597.6493443832514</v>
      </c>
      <c r="K57" s="7">
        <f t="shared" si="5"/>
        <v>5.2257302134938843E-2</v>
      </c>
      <c r="L57">
        <f t="shared" si="6"/>
        <v>-10000</v>
      </c>
      <c r="O57" s="3">
        <f>SUM(H$4:H56)+G57</f>
        <v>748041.27214891836</v>
      </c>
      <c r="P57" s="7">
        <f>O57/SUM($C$4:C57)-1</f>
        <v>0.38526161509058965</v>
      </c>
    </row>
    <row r="58" spans="1:16" x14ac:dyDescent="0.2">
      <c r="A58" s="2">
        <f>净值数据!A58</f>
        <v>42580</v>
      </c>
      <c r="B58" s="8">
        <f>净值数据!P58</f>
        <v>23.23</v>
      </c>
      <c r="C58">
        <v>10000</v>
      </c>
      <c r="D58">
        <f t="shared" si="7"/>
        <v>165156.25</v>
      </c>
      <c r="E58" s="3">
        <f t="shared" si="0"/>
        <v>430.47783039173481</v>
      </c>
      <c r="F58">
        <f t="shared" si="8"/>
        <v>9028.127174774987</v>
      </c>
      <c r="G58" s="3">
        <f t="shared" si="1"/>
        <v>209723.39427002295</v>
      </c>
      <c r="H58">
        <f t="shared" si="2"/>
        <v>0</v>
      </c>
      <c r="I58">
        <f t="shared" si="3"/>
        <v>165156.25</v>
      </c>
      <c r="J58">
        <f t="shared" si="4"/>
        <v>9028.127174774987</v>
      </c>
      <c r="K58" s="7">
        <f t="shared" si="5"/>
        <v>0.2698483664410094</v>
      </c>
      <c r="L58">
        <f t="shared" si="6"/>
        <v>-10000</v>
      </c>
      <c r="O58" s="3">
        <f>SUM(H$4:H57)+G58</f>
        <v>794500.36938456725</v>
      </c>
      <c r="P58" s="7">
        <f>O58/SUM($C$4:C58)-1</f>
        <v>0.44454612615375866</v>
      </c>
    </row>
    <row r="59" spans="1:16" x14ac:dyDescent="0.2">
      <c r="A59" s="2">
        <f>净值数据!A59</f>
        <v>42613</v>
      </c>
      <c r="B59" s="8">
        <f>净值数据!P59</f>
        <v>22.08</v>
      </c>
      <c r="C59">
        <v>10000</v>
      </c>
      <c r="D59">
        <f t="shared" si="7"/>
        <v>175156.25</v>
      </c>
      <c r="E59" s="3">
        <f t="shared" si="0"/>
        <v>452.89855072463774</v>
      </c>
      <c r="F59">
        <f t="shared" si="8"/>
        <v>9481.025725499625</v>
      </c>
      <c r="G59" s="3">
        <f t="shared" si="1"/>
        <v>209341.0480190317</v>
      </c>
      <c r="H59">
        <f t="shared" si="2"/>
        <v>0</v>
      </c>
      <c r="I59">
        <f t="shared" si="3"/>
        <v>175156.25</v>
      </c>
      <c r="J59">
        <f t="shared" si="4"/>
        <v>9481.025725499625</v>
      </c>
      <c r="K59" s="7">
        <f t="shared" si="5"/>
        <v>0.1951674463173978</v>
      </c>
      <c r="L59">
        <f t="shared" si="6"/>
        <v>-10000</v>
      </c>
      <c r="O59" s="3">
        <f>SUM(H$4:H58)+G59</f>
        <v>794118.02313357592</v>
      </c>
      <c r="P59" s="7">
        <f>O59/SUM($C$4:C59)-1</f>
        <v>0.41806789845281411</v>
      </c>
    </row>
    <row r="60" spans="1:16" x14ac:dyDescent="0.2">
      <c r="A60" s="2">
        <f>净值数据!A60</f>
        <v>42643</v>
      </c>
      <c r="B60" s="8">
        <f>净值数据!P60</f>
        <v>21.85</v>
      </c>
      <c r="C60">
        <v>10000</v>
      </c>
      <c r="D60">
        <f t="shared" si="7"/>
        <v>185156.25</v>
      </c>
      <c r="E60" s="3">
        <f t="shared" si="0"/>
        <v>457.66590389016017</v>
      </c>
      <c r="F60">
        <f t="shared" si="8"/>
        <v>9938.6916293897848</v>
      </c>
      <c r="G60" s="3">
        <f t="shared" si="1"/>
        <v>217160.41210216683</v>
      </c>
      <c r="H60">
        <f t="shared" si="2"/>
        <v>0</v>
      </c>
      <c r="I60">
        <f t="shared" si="3"/>
        <v>185156.25</v>
      </c>
      <c r="J60">
        <f t="shared" si="4"/>
        <v>9938.6916293897848</v>
      </c>
      <c r="K60" s="7">
        <f t="shared" si="5"/>
        <v>0.17284948308343262</v>
      </c>
      <c r="L60">
        <f t="shared" si="6"/>
        <v>-10000</v>
      </c>
      <c r="O60" s="3">
        <f>SUM(H$4:H59)+G60</f>
        <v>801937.38721671107</v>
      </c>
      <c r="P60" s="7">
        <f>O60/SUM($C$4:C60)-1</f>
        <v>0.40690769687142292</v>
      </c>
    </row>
    <row r="61" spans="1:16" x14ac:dyDescent="0.2">
      <c r="A61" s="2">
        <f>净值数据!A61</f>
        <v>42674</v>
      </c>
      <c r="B61" s="8">
        <f>净值数据!P61</f>
        <v>23.68</v>
      </c>
      <c r="C61">
        <v>10000</v>
      </c>
      <c r="D61">
        <f t="shared" si="7"/>
        <v>195156.25</v>
      </c>
      <c r="E61" s="3">
        <f t="shared" si="0"/>
        <v>422.29729729729729</v>
      </c>
      <c r="F61">
        <f t="shared" si="8"/>
        <v>10360.988926687081</v>
      </c>
      <c r="G61" s="3">
        <f t="shared" si="1"/>
        <v>245348.21778395009</v>
      </c>
      <c r="H61">
        <f t="shared" si="2"/>
        <v>0</v>
      </c>
      <c r="I61">
        <f t="shared" si="3"/>
        <v>195156.25</v>
      </c>
      <c r="J61">
        <f t="shared" si="4"/>
        <v>10360.988926687081</v>
      </c>
      <c r="K61" s="7">
        <f t="shared" si="5"/>
        <v>0.25718862595458813</v>
      </c>
      <c r="L61">
        <f t="shared" si="6"/>
        <v>-10000</v>
      </c>
      <c r="O61" s="3">
        <f>SUM(H$4:H60)+G61</f>
        <v>830125.19289849442</v>
      </c>
      <c r="P61" s="7">
        <f>O61/SUM($C$4:C61)-1</f>
        <v>0.43125033258361101</v>
      </c>
    </row>
    <row r="62" spans="1:16" x14ac:dyDescent="0.2">
      <c r="A62" s="2">
        <f>净值数据!A62</f>
        <v>42704</v>
      </c>
      <c r="B62" s="8">
        <f>净值数据!P62</f>
        <v>25.25</v>
      </c>
      <c r="C62">
        <v>10000</v>
      </c>
      <c r="D62">
        <f t="shared" si="7"/>
        <v>205156.25</v>
      </c>
      <c r="E62" s="3">
        <f t="shared" si="0"/>
        <v>396.03960396039605</v>
      </c>
      <c r="F62">
        <f t="shared" si="8"/>
        <v>10757.028530647478</v>
      </c>
      <c r="G62" s="3">
        <f t="shared" si="1"/>
        <v>271614.97039884882</v>
      </c>
      <c r="H62">
        <f t="shared" si="2"/>
        <v>0</v>
      </c>
      <c r="I62">
        <f t="shared" si="3"/>
        <v>205156.25</v>
      </c>
      <c r="J62">
        <f t="shared" si="4"/>
        <v>10757.028530647478</v>
      </c>
      <c r="K62" s="7">
        <f t="shared" si="5"/>
        <v>0.32394197300276661</v>
      </c>
      <c r="L62">
        <f t="shared" si="6"/>
        <v>-10000</v>
      </c>
      <c r="O62" s="3">
        <f>SUM(H$4:H61)+G62</f>
        <v>856391.94551339303</v>
      </c>
      <c r="P62" s="7">
        <f>O62/SUM($C$4:C62)-1</f>
        <v>0.45151177205659843</v>
      </c>
    </row>
    <row r="63" spans="1:16" x14ac:dyDescent="0.2">
      <c r="A63" s="2">
        <f>净值数据!A63</f>
        <v>42734</v>
      </c>
      <c r="B63" s="8">
        <f>净值数据!P63</f>
        <v>23.45</v>
      </c>
      <c r="C63">
        <v>10000</v>
      </c>
      <c r="D63">
        <f t="shared" si="7"/>
        <v>215156.25</v>
      </c>
      <c r="E63" s="3">
        <f t="shared" si="0"/>
        <v>426.4392324093817</v>
      </c>
      <c r="F63">
        <f t="shared" si="8"/>
        <v>11183.46776305686</v>
      </c>
      <c r="G63" s="3">
        <f t="shared" si="1"/>
        <v>262252.31904368335</v>
      </c>
      <c r="H63">
        <f t="shared" si="2"/>
        <v>0</v>
      </c>
      <c r="I63">
        <f t="shared" si="3"/>
        <v>215156.25</v>
      </c>
      <c r="J63">
        <f t="shared" si="4"/>
        <v>11183.46776305686</v>
      </c>
      <c r="K63" s="7">
        <f t="shared" si="5"/>
        <v>0.21889240514130237</v>
      </c>
      <c r="L63">
        <f>H63-C63+G63</f>
        <v>252252.31904368335</v>
      </c>
      <c r="O63" s="3">
        <f>SUM(H$4:H62)+G63</f>
        <v>847029.29415822763</v>
      </c>
      <c r="P63" s="7">
        <f>O63/SUM($C$4:C63)-1</f>
        <v>0.41171549026371279</v>
      </c>
    </row>
    <row r="64" spans="1:16" x14ac:dyDescent="0.2">
      <c r="H64">
        <f>SUM(H4:H63)</f>
        <v>584776.97511454427</v>
      </c>
      <c r="I64" s="3">
        <f>G63+H64</f>
        <v>847029.29415822763</v>
      </c>
      <c r="M64" t="s">
        <v>65</v>
      </c>
      <c r="N64">
        <f>XIRR(L4:L63,A4:A63,0.1)</f>
        <v>0.31484026312828062</v>
      </c>
    </row>
  </sheetData>
  <phoneticPr fontId="2" type="noConversion"/>
  <conditionalFormatting sqref="K1:K64">
    <cfRule type="cellIs" dxfId="17" priority="3" operator="greaterThan">
      <formula>0.5</formula>
    </cfRule>
  </conditionalFormatting>
  <conditionalFormatting sqref="P3">
    <cfRule type="cellIs" dxfId="16" priority="2" operator="greaterThan">
      <formula>0.5</formula>
    </cfRule>
  </conditionalFormatting>
  <conditionalFormatting sqref="P4:P63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{A2418548-ACC0-4D7B-B42D-CF76380CD0AE}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2418548-ACC0-4D7B-B42D-CF76380CD0A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P4:P63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5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E4" sqref="E4:E63"/>
    </sheetView>
  </sheetViews>
  <sheetFormatPr defaultRowHeight="14.25" x14ac:dyDescent="0.2"/>
  <cols>
    <col min="1" max="1" width="11.625" bestFit="1" customWidth="1"/>
    <col min="2" max="2" width="13" bestFit="1" customWidth="1"/>
    <col min="3" max="24" width="13" customWidth="1"/>
  </cols>
  <sheetData>
    <row r="1" spans="1:24" x14ac:dyDescent="0.2">
      <c r="B1" s="9" t="str">
        <f>净值数据!B2</f>
        <v>民生银行</v>
      </c>
      <c r="C1" s="9" t="str">
        <f>净值数据!C2</f>
        <v>招商银行</v>
      </c>
      <c r="D1" s="9" t="str">
        <f>净值数据!I2</f>
        <v>招商证券</v>
      </c>
      <c r="E1" s="9" t="str">
        <f>净值数据!X2</f>
        <v>国金证券</v>
      </c>
      <c r="F1" s="9" t="str">
        <f>净值数据!L2</f>
        <v>万科A</v>
      </c>
      <c r="G1" s="9" t="s">
        <v>47</v>
      </c>
      <c r="H1" s="9" t="s">
        <v>41</v>
      </c>
      <c r="I1" s="9" t="str">
        <f>净值数据!F2</f>
        <v>贵州茅台</v>
      </c>
      <c r="J1" s="9" t="s">
        <v>44</v>
      </c>
      <c r="K1" s="9" t="s">
        <v>45</v>
      </c>
      <c r="L1" s="9" t="str">
        <f>净值数据!H2</f>
        <v>伊利股份</v>
      </c>
      <c r="M1" s="9" t="str">
        <f>净值数据!M2</f>
        <v>东阿阿胶</v>
      </c>
      <c r="N1" s="9" t="str">
        <f>净值数据!N2</f>
        <v>格力电器</v>
      </c>
      <c r="O1" s="9" t="s">
        <v>43</v>
      </c>
      <c r="P1" s="9" t="str">
        <f>净值数据!J2</f>
        <v>中国建筑</v>
      </c>
      <c r="Q1" s="9" t="str">
        <f>净值数据!K2</f>
        <v>中国重工</v>
      </c>
      <c r="R1" s="9" t="str">
        <f>净值数据!D2</f>
        <v>中国船舶</v>
      </c>
      <c r="S1" s="9" t="s">
        <v>39</v>
      </c>
      <c r="T1" s="9" t="s">
        <v>40</v>
      </c>
      <c r="U1" s="9" t="s">
        <v>42</v>
      </c>
      <c r="V1" s="9" t="s">
        <v>46</v>
      </c>
      <c r="W1" s="9" t="str">
        <f>净值数据!E2</f>
        <v>金证股份</v>
      </c>
      <c r="X1" s="9" t="str">
        <f>净值数据!G2</f>
        <v>恒生电子</v>
      </c>
    </row>
    <row r="2" spans="1:24" x14ac:dyDescent="0.2">
      <c r="B2" s="9" t="str">
        <f>净值数据!B1</f>
        <v>600016.SH</v>
      </c>
      <c r="C2" s="9" t="str">
        <f>净值数据!C1</f>
        <v>600036.SH</v>
      </c>
      <c r="D2" s="9" t="str">
        <f>净值数据!I1</f>
        <v>600999.SH</v>
      </c>
      <c r="E2" s="9" t="str">
        <f>净值数据!X1</f>
        <v>600109.SH</v>
      </c>
      <c r="F2" s="9" t="str">
        <f>净值数据!L1</f>
        <v>000002.SZ</v>
      </c>
      <c r="G2" s="9" t="s">
        <v>48</v>
      </c>
      <c r="H2" s="9" t="s">
        <v>53</v>
      </c>
      <c r="I2" s="9" t="str">
        <f>净值数据!F1</f>
        <v>600519.SH</v>
      </c>
      <c r="J2" s="9" t="s">
        <v>58</v>
      </c>
      <c r="K2" s="9" t="s">
        <v>59</v>
      </c>
      <c r="L2" s="9" t="str">
        <f>净值数据!H1</f>
        <v>600887.SH</v>
      </c>
      <c r="M2" s="9" t="str">
        <f>净值数据!M1</f>
        <v>000423.SZ</v>
      </c>
      <c r="N2" s="9" t="str">
        <f>净值数据!N1</f>
        <v>000651.SZ</v>
      </c>
      <c r="O2" s="9" t="s">
        <v>56</v>
      </c>
      <c r="P2" s="9" t="str">
        <f>净值数据!J1</f>
        <v>601668.SH</v>
      </c>
      <c r="Q2" s="9" t="str">
        <f>净值数据!K1</f>
        <v>601989.SH</v>
      </c>
      <c r="R2" s="9" t="str">
        <f>净值数据!D1</f>
        <v>600150.SH</v>
      </c>
      <c r="S2" s="9" t="s">
        <v>50</v>
      </c>
      <c r="T2" s="9" t="s">
        <v>51</v>
      </c>
      <c r="U2" s="9" t="s">
        <v>55</v>
      </c>
      <c r="V2" s="9" t="s">
        <v>60</v>
      </c>
      <c r="W2" s="9" t="str">
        <f>净值数据!E1</f>
        <v>600446.SH</v>
      </c>
      <c r="X2" s="9" t="str">
        <f>净值数据!G1</f>
        <v>600570.SH</v>
      </c>
    </row>
    <row r="3" spans="1:24" x14ac:dyDescent="0.2">
      <c r="A3" s="5" t="str">
        <f>净值数据!A3</f>
        <v>日期</v>
      </c>
      <c r="B3" s="6" t="s">
        <v>9</v>
      </c>
      <c r="C3" s="6" t="s">
        <v>11</v>
      </c>
      <c r="D3" s="6" t="s">
        <v>9</v>
      </c>
      <c r="E3" s="6" t="s">
        <v>9</v>
      </c>
      <c r="F3" s="6" t="s">
        <v>10</v>
      </c>
      <c r="G3" s="6" t="s">
        <v>49</v>
      </c>
      <c r="H3" s="6" t="s">
        <v>54</v>
      </c>
      <c r="I3" s="6" t="s">
        <v>9</v>
      </c>
      <c r="J3" s="6" t="s">
        <v>9</v>
      </c>
      <c r="K3" s="6" t="s">
        <v>9</v>
      </c>
      <c r="L3" s="6" t="s">
        <v>9</v>
      </c>
      <c r="M3" s="6" t="s">
        <v>10</v>
      </c>
      <c r="N3" s="6" t="s">
        <v>9</v>
      </c>
      <c r="O3" s="6" t="s">
        <v>57</v>
      </c>
      <c r="P3" s="6" t="s">
        <v>9</v>
      </c>
      <c r="Q3" s="6" t="s">
        <v>10</v>
      </c>
      <c r="R3" s="6" t="s">
        <v>9</v>
      </c>
      <c r="S3" s="6" t="s">
        <v>9</v>
      </c>
      <c r="T3" s="6" t="s">
        <v>52</v>
      </c>
      <c r="U3" s="6" t="s">
        <v>54</v>
      </c>
      <c r="V3" s="6" t="s">
        <v>9</v>
      </c>
      <c r="W3" s="6" t="s">
        <v>9</v>
      </c>
      <c r="X3" s="6" t="s">
        <v>9</v>
      </c>
    </row>
    <row r="4" spans="1:24" x14ac:dyDescent="0.2">
      <c r="A4" s="2">
        <f>净值数据!A4</f>
        <v>40939</v>
      </c>
      <c r="B4" s="7">
        <f>民生银行!P4</f>
        <v>0</v>
      </c>
      <c r="C4" s="7">
        <f>招商银行!P4</f>
        <v>0</v>
      </c>
      <c r="D4" s="7">
        <f>招商证券!P4</f>
        <v>0</v>
      </c>
      <c r="E4" s="7">
        <f>国金证券!P4</f>
        <v>0</v>
      </c>
      <c r="F4" s="7">
        <f>万科A!P4</f>
        <v>0</v>
      </c>
      <c r="G4" s="7">
        <f>保利地产!P4</f>
        <v>0</v>
      </c>
      <c r="H4" s="7">
        <f>京投发展!P4</f>
        <v>0</v>
      </c>
      <c r="I4" s="7">
        <f>贵州茅台!P4</f>
        <v>0</v>
      </c>
      <c r="J4" s="7">
        <f>泸州老窖!P4</f>
        <v>0</v>
      </c>
      <c r="K4" s="7">
        <f>五粮液!P4</f>
        <v>0</v>
      </c>
      <c r="L4" s="7">
        <f>伊利股份!P4</f>
        <v>0</v>
      </c>
      <c r="M4" s="7">
        <f>东阿阿胶!P4</f>
        <v>0</v>
      </c>
      <c r="N4" s="7">
        <f>格力电器!P4</f>
        <v>0</v>
      </c>
      <c r="O4" s="7"/>
      <c r="P4" s="7">
        <f>中国建筑!P4</f>
        <v>0</v>
      </c>
      <c r="Q4" s="7">
        <f>中国重工!P4</f>
        <v>0</v>
      </c>
      <c r="R4" s="7">
        <f>中国船舶!P4</f>
        <v>0</v>
      </c>
      <c r="S4" s="7">
        <f>上汽集团!P4</f>
        <v>0</v>
      </c>
      <c r="T4" s="7">
        <f>山东黄金!P4</f>
        <v>0</v>
      </c>
      <c r="U4" s="7">
        <f>隧道股份!P4</f>
        <v>0</v>
      </c>
      <c r="V4" s="7">
        <f>乐普医疗!P4</f>
        <v>0</v>
      </c>
      <c r="W4" s="7">
        <f>金证股份!P4</f>
        <v>0</v>
      </c>
      <c r="X4" s="7">
        <f>恒生电子!P4</f>
        <v>0</v>
      </c>
    </row>
    <row r="5" spans="1:24" x14ac:dyDescent="0.2">
      <c r="A5" s="2">
        <f>净值数据!A5</f>
        <v>40968</v>
      </c>
      <c r="B5" s="7">
        <f>民生银行!P5</f>
        <v>1.3239875389415401E-2</v>
      </c>
      <c r="C5" s="7">
        <f>招商银行!P5</f>
        <v>8.6956521739112169E-3</v>
      </c>
      <c r="D5" s="7">
        <f>招商证券!P5</f>
        <v>4.9315068493134273E-2</v>
      </c>
      <c r="E5" s="7">
        <f>国金证券!P5</f>
        <v>4.2521994134900654E-2</v>
      </c>
      <c r="F5" s="7">
        <f>万科A!P5</f>
        <v>4.117647058823537E-2</v>
      </c>
      <c r="G5" s="7">
        <f>保利地产!P5</f>
        <v>2.8571428571432245E-2</v>
      </c>
      <c r="H5" s="7">
        <f>京投发展!P5</f>
        <v>9.0712742980551875E-2</v>
      </c>
      <c r="I5" s="7">
        <f>贵州茅台!P5</f>
        <v>4.8414784614575268E-2</v>
      </c>
      <c r="J5" s="7">
        <f>泸州老窖!P5</f>
        <v>4.8234977095117593E-2</v>
      </c>
      <c r="K5" s="7">
        <f>五粮液!P5</f>
        <v>5.0797124101278124E-2</v>
      </c>
      <c r="L5" s="7">
        <f>伊利股份!P5</f>
        <v>6.2377690802344565E-2</v>
      </c>
      <c r="M5" s="7">
        <f>东阿阿胶!P5</f>
        <v>4.3833580980678466E-2</v>
      </c>
      <c r="N5" s="7">
        <f>格力电器!P5</f>
        <v>4.7252747252747307E-2</v>
      </c>
      <c r="O5" s="7"/>
      <c r="P5" s="7">
        <f>中国建筑!P5</f>
        <v>3.257328990227748E-2</v>
      </c>
      <c r="Q5" s="7">
        <f>中国重工!P5</f>
        <v>4.6028880866428423E-2</v>
      </c>
      <c r="R5" s="7">
        <f>中国船舶!P5</f>
        <v>3.4904323175062535E-2</v>
      </c>
      <c r="S5" s="7">
        <f>上汽集团!P5</f>
        <v>2.2531477799840216E-2</v>
      </c>
      <c r="T5" s="7">
        <f>山东黄金!P5</f>
        <v>3.9707568807342497E-2</v>
      </c>
      <c r="U5" s="7">
        <f>隧道股份!P5</f>
        <v>2.0025031289103268E-2</v>
      </c>
      <c r="V5" s="7">
        <f>乐普医疗!P5</f>
        <v>2.819956616051722E-2</v>
      </c>
      <c r="W5" s="7">
        <f>金证股份!P5</f>
        <v>6.7944250871093681E-2</v>
      </c>
      <c r="X5" s="7">
        <f>恒生电子!P5</f>
        <v>9.3358999037544743E-2</v>
      </c>
    </row>
    <row r="6" spans="1:24" x14ac:dyDescent="0.2">
      <c r="A6" s="2">
        <f>净值数据!A6</f>
        <v>40998</v>
      </c>
      <c r="B6" s="7">
        <f>民生银行!P6</f>
        <v>-2.3974302610873077E-2</v>
      </c>
      <c r="C6" s="7">
        <f>招商银行!P6</f>
        <v>-4.4885870972829145E-2</v>
      </c>
      <c r="D6" s="7">
        <f>招商证券!P6</f>
        <v>-6.6652243060226768E-3</v>
      </c>
      <c r="E6" s="7">
        <f>国金证券!P6</f>
        <v>2.14604633959532E-2</v>
      </c>
      <c r="F6" s="7">
        <f>万科A!P6</f>
        <v>2.7450980392156987E-2</v>
      </c>
      <c r="G6" s="7">
        <f>保利地产!P6</f>
        <v>3.0785070785074975E-2</v>
      </c>
      <c r="H6" s="7">
        <f>京投发展!P6</f>
        <v>1.9847772324512736E-3</v>
      </c>
      <c r="I6" s="7">
        <f>贵州茅台!P6</f>
        <v>6.6378948699992169E-3</v>
      </c>
      <c r="J6" s="7">
        <f>泸州老窖!P6</f>
        <v>4.6777300671445587E-3</v>
      </c>
      <c r="K6" s="7">
        <f>五粮液!P6</f>
        <v>-1.3844541137230548E-2</v>
      </c>
      <c r="L6" s="7">
        <f>伊利股份!P6</f>
        <v>1.2318524149153465E-2</v>
      </c>
      <c r="M6" s="7">
        <f>东阿阿胶!P6</f>
        <v>-2.7817699071932211E-2</v>
      </c>
      <c r="N6" s="7">
        <f>格力电器!P6</f>
        <v>4.5871765450072433E-2</v>
      </c>
      <c r="O6" s="7"/>
      <c r="P6" s="7">
        <f>中国建筑!P6</f>
        <v>-2.4597648480746304E-2</v>
      </c>
      <c r="Q6" s="7">
        <f>中国重工!P6</f>
        <v>-2.0030631221968687E-2</v>
      </c>
      <c r="R6" s="7">
        <f>中国船舶!P6</f>
        <v>7.0347011646126001E-2</v>
      </c>
      <c r="S6" s="7">
        <f>上汽集团!P6</f>
        <v>-2.5612267352721485E-2</v>
      </c>
      <c r="T6" s="7">
        <f>山东黄金!P6</f>
        <v>-6.3001130036418496E-2</v>
      </c>
      <c r="U6" s="7">
        <f>隧道股份!P6</f>
        <v>-3.9840213423619319E-2</v>
      </c>
      <c r="V6" s="7">
        <f>乐普医疗!P6</f>
        <v>-4.9230833188569356E-2</v>
      </c>
      <c r="W6" s="7">
        <f>金证股份!P6</f>
        <v>-2.7504043664372535E-3</v>
      </c>
      <c r="X6" s="7">
        <f>恒生电子!P6</f>
        <v>5.4554192390257272E-2</v>
      </c>
    </row>
    <row r="7" spans="1:24" x14ac:dyDescent="0.2">
      <c r="A7" s="2">
        <f>净值数据!A7</f>
        <v>41026</v>
      </c>
      <c r="B7" s="7">
        <f>民生银行!P7</f>
        <v>2.6384077468628586E-2</v>
      </c>
      <c r="C7" s="7">
        <f>招商银行!P7</f>
        <v>-1.5605522638768909E-2</v>
      </c>
      <c r="D7" s="7">
        <f>招商证券!P7</f>
        <v>9.4115763133765906E-2</v>
      </c>
      <c r="E7" s="7">
        <f>国金证券!P7</f>
        <v>0.20361095126865547</v>
      </c>
      <c r="F7" s="7">
        <f>万科A!P7</f>
        <v>8.5734583688544364E-2</v>
      </c>
      <c r="G7" s="7">
        <f>保利地产!P7</f>
        <v>0.10662895718696719</v>
      </c>
      <c r="H7" s="7">
        <f>京投发展!P7</f>
        <v>0.23903666380895605</v>
      </c>
      <c r="I7" s="7">
        <f>贵州茅台!P7</f>
        <v>0.11077352890944336</v>
      </c>
      <c r="J7" s="7">
        <f>泸州老窖!P7</f>
        <v>9.2950060165702508E-2</v>
      </c>
      <c r="K7" s="7">
        <f>五粮液!P7</f>
        <v>5.2227255892762559E-2</v>
      </c>
      <c r="L7" s="7">
        <f>伊利股份!P7</f>
        <v>1.7257517799484257E-2</v>
      </c>
      <c r="M7" s="7">
        <f>东阿阿胶!P7</f>
        <v>-4.8169734021234811E-2</v>
      </c>
      <c r="N7" s="7">
        <f>格力电器!P7</f>
        <v>9.4594181469584981E-2</v>
      </c>
      <c r="O7" s="7"/>
      <c r="P7" s="7">
        <f>中国建筑!P7</f>
        <v>6.0703265934843431E-2</v>
      </c>
      <c r="Q7" s="7">
        <f>中国重工!P7</f>
        <v>4.6552642001386868E-2</v>
      </c>
      <c r="R7" s="7">
        <f>中国船舶!P7</f>
        <v>0.17199193747380126</v>
      </c>
      <c r="S7" s="7">
        <f>上汽集团!P7</f>
        <v>7.8936275176557658E-3</v>
      </c>
      <c r="T7" s="7">
        <f>山东黄金!P7</f>
        <v>2.8995951926049646E-3</v>
      </c>
      <c r="U7" s="7">
        <f>隧道股份!P7</f>
        <v>7.0710992507690085E-2</v>
      </c>
      <c r="V7" s="7">
        <f>乐普医疗!P7</f>
        <v>4.4774415833625625E-2</v>
      </c>
      <c r="W7" s="7">
        <f>金证股份!P7</f>
        <v>8.6508706863659857E-2</v>
      </c>
      <c r="X7" s="7">
        <f>恒生电子!P7</f>
        <v>0.11935891721024583</v>
      </c>
    </row>
    <row r="8" spans="1:24" x14ac:dyDescent="0.2">
      <c r="A8" s="2">
        <f>净值数据!A8</f>
        <v>41060</v>
      </c>
      <c r="B8" s="7">
        <f>民生银行!P8</f>
        <v>-1.3465675371405972E-2</v>
      </c>
      <c r="C8" s="7">
        <f>招商银行!P8</f>
        <v>-4.7341665178238013E-2</v>
      </c>
      <c r="D8" s="7">
        <f>招商证券!P8</f>
        <v>0.12906252981495969</v>
      </c>
      <c r="E8" s="7">
        <f>国金证券!P8</f>
        <v>0.28395372219515869</v>
      </c>
      <c r="F8" s="7">
        <f>万科A!P8</f>
        <v>9.4703331770076726E-2</v>
      </c>
      <c r="G8" s="7">
        <f>保利地产!P8</f>
        <v>0.16527059798755195</v>
      </c>
      <c r="H8" s="7">
        <f>京投发展!P8</f>
        <v>9.8395164091091614E-2</v>
      </c>
      <c r="I8" s="7">
        <f>贵州茅台!P8</f>
        <v>0.13657954692659224</v>
      </c>
      <c r="J8" s="7">
        <f>泸州老窖!P8</f>
        <v>-9.2170156953506055E-3</v>
      </c>
      <c r="K8" s="7">
        <f>五粮液!P8</f>
        <v>-2.6880683754416101E-2</v>
      </c>
      <c r="L8" s="7">
        <f>伊利股份!P8</f>
        <v>3.0059970039191475E-2</v>
      </c>
      <c r="M8" s="7">
        <f>东阿阿胶!P8</f>
        <v>-3.0491460310494434E-2</v>
      </c>
      <c r="N8" s="7">
        <f>格力电器!P8</f>
        <v>0.11207847738717103</v>
      </c>
      <c r="O8" s="7"/>
      <c r="P8" s="7">
        <f>中国建筑!P8</f>
        <v>4.3541532199065314E-2</v>
      </c>
      <c r="Q8" s="7">
        <f>中国重工!P8</f>
        <v>2.1159632606714496E-2</v>
      </c>
      <c r="R8" s="7">
        <f>中国船舶!P8</f>
        <v>3.9409057055805885E-3</v>
      </c>
      <c r="S8" s="7">
        <f>上汽集团!P8</f>
        <v>2.4139808820691444E-2</v>
      </c>
      <c r="T8" s="7">
        <f>山东黄金!P8</f>
        <v>-1.6407967866609807E-2</v>
      </c>
      <c r="U8" s="7">
        <f>隧道股份!P8</f>
        <v>0.11642067995618199</v>
      </c>
      <c r="V8" s="7">
        <f>乐普医疗!P8</f>
        <v>-4.2682854379167079E-2</v>
      </c>
      <c r="W8" s="7">
        <f>金证股份!P8</f>
        <v>8.3267666403310958E-2</v>
      </c>
      <c r="X8" s="7">
        <f>恒生电子!P8</f>
        <v>0.14089587731498865</v>
      </c>
    </row>
    <row r="9" spans="1:24" x14ac:dyDescent="0.2">
      <c r="A9" s="2">
        <f>净值数据!A9</f>
        <v>41089</v>
      </c>
      <c r="B9" s="7">
        <f>民生银行!P9</f>
        <v>-2.1371193990507575E-2</v>
      </c>
      <c r="C9" s="7">
        <f>招商银行!P9</f>
        <v>-6.2069477145381025E-2</v>
      </c>
      <c r="D9" s="7">
        <f>招商证券!P9</f>
        <v>-3.3063738024931011E-2</v>
      </c>
      <c r="E9" s="7">
        <f>国金证券!P9</f>
        <v>0.17370598953091898</v>
      </c>
      <c r="F9" s="7">
        <f>万科A!P9</f>
        <v>4.5387989736157985E-2</v>
      </c>
      <c r="G9" s="7">
        <f>保利地产!P9</f>
        <v>0.15012048541205303</v>
      </c>
      <c r="H9" s="7">
        <f>京投发展!P9</f>
        <v>-0.11937647667411755</v>
      </c>
      <c r="I9" s="7">
        <f>贵州茅台!P9</f>
        <v>0.12370077265893165</v>
      </c>
      <c r="J9" s="7">
        <f>泸州老窖!P9</f>
        <v>4.9937380234508222E-2</v>
      </c>
      <c r="K9" s="7">
        <f>五粮液!P9</f>
        <v>-9.5765167905620396E-3</v>
      </c>
      <c r="L9" s="7">
        <f>伊利股份!P9</f>
        <v>-4.7150490156996794E-2</v>
      </c>
      <c r="M9" s="7">
        <f>东阿阿胶!P9</f>
        <v>-9.1357157704943237E-3</v>
      </c>
      <c r="N9" s="7">
        <f>格力电器!P9</f>
        <v>1.4138751956231488E-2</v>
      </c>
      <c r="O9" s="7"/>
      <c r="P9" s="7">
        <f>中国建筑!P9</f>
        <v>5.2092914967917681E-2</v>
      </c>
      <c r="Q9" s="7">
        <f>中国重工!P9</f>
        <v>-8.477139926146815E-2</v>
      </c>
      <c r="R9" s="7">
        <f>中国船舶!P9</f>
        <v>-3.9170731335120501E-2</v>
      </c>
      <c r="S9" s="7">
        <f>上汽集团!P9</f>
        <v>-5.751919698643515E-2</v>
      </c>
      <c r="T9" s="7">
        <f>山东黄金!P9</f>
        <v>-4.5482380919198651E-2</v>
      </c>
      <c r="U9" s="7">
        <f>隧道股份!P9</f>
        <v>5.3189155211448513E-2</v>
      </c>
      <c r="V9" s="7">
        <f>乐普医疗!P9</f>
        <v>-3.0096576876828096E-2</v>
      </c>
      <c r="W9" s="7">
        <f>金证股份!P9</f>
        <v>-6.2556773784429698E-2</v>
      </c>
      <c r="X9" s="7">
        <f>恒生电子!P9</f>
        <v>9.7660420757571975E-2</v>
      </c>
    </row>
    <row r="10" spans="1:24" x14ac:dyDescent="0.2">
      <c r="A10" s="2">
        <f>净值数据!A10</f>
        <v>41121</v>
      </c>
      <c r="B10" s="7">
        <f>民生银行!P10</f>
        <v>-1.5517416057657774E-2</v>
      </c>
      <c r="C10" s="7">
        <f>招商银行!P10</f>
        <v>-0.12682332914302941</v>
      </c>
      <c r="D10" s="7">
        <f>招商证券!P10</f>
        <v>-8.259443023775026E-2</v>
      </c>
      <c r="E10" s="7">
        <f>国金证券!P10</f>
        <v>-5.1756596879012018E-2</v>
      </c>
      <c r="F10" s="7">
        <f>万科A!P10</f>
        <v>8.4551476226904843E-2</v>
      </c>
      <c r="G10" s="7">
        <f>保利地产!P10</f>
        <v>0.13389066770200442</v>
      </c>
      <c r="H10" s="7">
        <f>京投发展!P10</f>
        <v>-0.22328746397972088</v>
      </c>
      <c r="I10" s="7">
        <f>贵州茅台!P10</f>
        <v>0.15101603329512292</v>
      </c>
      <c r="J10" s="7">
        <f>泸州老窖!P10</f>
        <v>1.6047320159903622E-2</v>
      </c>
      <c r="K10" s="7">
        <f>五粮液!P10</f>
        <v>4.9838354587397493E-2</v>
      </c>
      <c r="L10" s="7">
        <f>伊利股份!P10</f>
        <v>-0.11105494439615959</v>
      </c>
      <c r="M10" s="7">
        <f>东阿阿胶!P10</f>
        <v>-7.9155010882749011E-2</v>
      </c>
      <c r="N10" s="7">
        <f>格力电器!P10</f>
        <v>7.0846255998207486E-2</v>
      </c>
      <c r="O10" s="7"/>
      <c r="P10" s="7">
        <f>中国建筑!P10</f>
        <v>-1.4748530017136829E-2</v>
      </c>
      <c r="Q10" s="7">
        <f>中国重工!P10</f>
        <v>-0.15730661908844668</v>
      </c>
      <c r="R10" s="7">
        <f>中国船舶!P10</f>
        <v>-0.11496364719088548</v>
      </c>
      <c r="S10" s="7">
        <f>上汽集团!P10</f>
        <v>-0.11665147946980847</v>
      </c>
      <c r="T10" s="7">
        <f>山东黄金!P10</f>
        <v>-2.2542015681051408E-2</v>
      </c>
      <c r="U10" s="7">
        <f>隧道股份!P10</f>
        <v>-8.3226331852640389E-2</v>
      </c>
      <c r="V10" s="7">
        <f>乐普医疗!P10</f>
        <v>-0.14977520433192726</v>
      </c>
      <c r="W10" s="7">
        <f>金证股份!P10</f>
        <v>-7.949624866476046E-2</v>
      </c>
      <c r="X10" s="7">
        <f>恒生电子!P10</f>
        <v>2.0619745045629578E-2</v>
      </c>
    </row>
    <row r="11" spans="1:24" x14ac:dyDescent="0.2">
      <c r="A11" s="2">
        <f>净值数据!A11</f>
        <v>41152</v>
      </c>
      <c r="B11" s="7">
        <f>民生银行!P11</f>
        <v>-1.9310998690719172E-2</v>
      </c>
      <c r="C11" s="7">
        <f>招商银行!P11</f>
        <v>-9.8647355145314752E-2</v>
      </c>
      <c r="D11" s="7">
        <f>招商证券!P11</f>
        <v>-0.14055820909417582</v>
      </c>
      <c r="E11" s="7">
        <f>国金证券!P11</f>
        <v>-2.8721572192913825E-2</v>
      </c>
      <c r="F11" s="7">
        <f>万科A!P11</f>
        <v>-5.0423620322611384E-2</v>
      </c>
      <c r="G11" s="7">
        <f>保利地产!P11</f>
        <v>-5.6037518842874334E-2</v>
      </c>
      <c r="H11" s="7">
        <f>京投发展!P11</f>
        <v>-0.18327127835344825</v>
      </c>
      <c r="I11" s="7">
        <f>贵州茅台!P11</f>
        <v>2.3104500252886906E-2</v>
      </c>
      <c r="J11" s="7">
        <f>泸州老窖!P11</f>
        <v>-7.5979621561438782E-2</v>
      </c>
      <c r="K11" s="7">
        <f>五粮液!P11</f>
        <v>-2.0169119777213695E-2</v>
      </c>
      <c r="L11" s="7">
        <f>伊利股份!P11</f>
        <v>-4.255969660075809E-2</v>
      </c>
      <c r="M11" s="7">
        <f>东阿阿胶!P11</f>
        <v>-0.10812782571234003</v>
      </c>
      <c r="N11" s="7">
        <f>格力电器!P11</f>
        <v>7.2536799792048967E-3</v>
      </c>
      <c r="O11" s="7"/>
      <c r="P11" s="7">
        <f>中国建筑!P11</f>
        <v>-3.7773089810246852E-2</v>
      </c>
      <c r="Q11" s="7">
        <f>中国重工!P11</f>
        <v>-0.10897715617461889</v>
      </c>
      <c r="R11" s="7">
        <f>中国船舶!P11</f>
        <v>-0.20496976116135024</v>
      </c>
      <c r="S11" s="7">
        <f>上汽集团!P11</f>
        <v>-0.18962851605346542</v>
      </c>
      <c r="T11" s="7">
        <f>山东黄金!P11</f>
        <v>-1.8958345151124933E-2</v>
      </c>
      <c r="U11" s="7">
        <f>隧道股份!P11</f>
        <v>-0.1169795702589056</v>
      </c>
      <c r="V11" s="7">
        <f>乐普医疗!P11</f>
        <v>-0.19988822941836759</v>
      </c>
      <c r="W11" s="7">
        <f>金证股份!P11</f>
        <v>6.5195105907003503E-2</v>
      </c>
      <c r="X11" s="7">
        <f>恒生电子!P11</f>
        <v>-3.6377486834585415E-2</v>
      </c>
    </row>
    <row r="12" spans="1:24" x14ac:dyDescent="0.2">
      <c r="A12" s="2">
        <f>净值数据!A12</f>
        <v>41180</v>
      </c>
      <c r="B12" s="7">
        <f>民生银行!P12</f>
        <v>-4.2650294222319696E-2</v>
      </c>
      <c r="C12" s="7">
        <f>招商银行!P12</f>
        <v>-8.1327789089624347E-2</v>
      </c>
      <c r="D12" s="7">
        <f>招商证券!P12</f>
        <v>-8.3582859412274058E-2</v>
      </c>
      <c r="E12" s="7">
        <f>国金证券!P12</f>
        <v>0.24780537328987662</v>
      </c>
      <c r="F12" s="7">
        <f>万科A!P12</f>
        <v>-1.6703928312076233E-3</v>
      </c>
      <c r="G12" s="7">
        <f>保利地产!P12</f>
        <v>7.0566659322303327E-2</v>
      </c>
      <c r="H12" s="7">
        <f>京投发展!P12</f>
        <v>-0.1792423774137778</v>
      </c>
      <c r="I12" s="7">
        <f>贵州茅台!P12</f>
        <v>0.12829788521682906</v>
      </c>
      <c r="J12" s="7">
        <f>泸州老窖!P12</f>
        <v>-4.8511273907855257E-3</v>
      </c>
      <c r="K12" s="7">
        <f>五粮液!P12</f>
        <v>1.7637685383359081E-2</v>
      </c>
      <c r="L12" s="7">
        <f>伊利股份!P12</f>
        <v>1.2082105694885437E-2</v>
      </c>
      <c r="M12" s="7">
        <f>东阿阿胶!P12</f>
        <v>-1.9701283914431711E-3</v>
      </c>
      <c r="N12" s="7">
        <f>格力电器!P12</f>
        <v>4.6250173281453755E-2</v>
      </c>
      <c r="O12" s="7"/>
      <c r="P12" s="7">
        <f>中国建筑!P12</f>
        <v>-2.2284821625937479E-2</v>
      </c>
      <c r="Q12" s="7">
        <f>中国重工!P12</f>
        <v>-0.10674825443834157</v>
      </c>
      <c r="R12" s="7">
        <f>中国船舶!P12</f>
        <v>-8.7496040656976248E-2</v>
      </c>
      <c r="S12" s="7">
        <f>上汽集团!P12</f>
        <v>-2.956985667065859E-2</v>
      </c>
      <c r="T12" s="7">
        <f>山东黄金!P12</f>
        <v>0.19615091865447942</v>
      </c>
      <c r="U12" s="7">
        <f>隧道股份!P12</f>
        <v>-1.4713632199590987E-2</v>
      </c>
      <c r="V12" s="7">
        <f>乐普医疗!P12</f>
        <v>-0.24740494210448927</v>
      </c>
      <c r="W12" s="7">
        <f>金证股份!P12</f>
        <v>2.0424006397569805E-2</v>
      </c>
      <c r="X12" s="7">
        <f>恒生电子!P12</f>
        <v>7.5704356162673569E-3</v>
      </c>
    </row>
    <row r="13" spans="1:24" x14ac:dyDescent="0.2">
      <c r="A13" s="2">
        <f>净值数据!A13</f>
        <v>41213</v>
      </c>
      <c r="B13" s="7">
        <f>民生银行!P13</f>
        <v>1.8039062991746402E-2</v>
      </c>
      <c r="C13" s="7">
        <f>招商银行!P13</f>
        <v>-7.9705285691055283E-2</v>
      </c>
      <c r="D13" s="7">
        <f>招商证券!P13</f>
        <v>-0.13596384906813586</v>
      </c>
      <c r="E13" s="7">
        <f>国金证券!P13</f>
        <v>0.14462361922930222</v>
      </c>
      <c r="F13" s="7">
        <f>万科A!P13</f>
        <v>-1.3227509077119892E-2</v>
      </c>
      <c r="G13" s="7">
        <f>保利地产!P13</f>
        <v>9.4850931836778285E-2</v>
      </c>
      <c r="H13" s="7">
        <f>京投发展!P13</f>
        <v>-0.17643183502435966</v>
      </c>
      <c r="I13" s="7">
        <f>贵州茅台!P13</f>
        <v>0.12183026459143242</v>
      </c>
      <c r="J13" s="7">
        <f>泸州老窖!P13</f>
        <v>7.9634921595750363E-3</v>
      </c>
      <c r="K13" s="7">
        <f>五粮液!P13</f>
        <v>7.7688379348774816E-3</v>
      </c>
      <c r="L13" s="7">
        <f>伊利股份!P13</f>
        <v>2.755186785305086E-2</v>
      </c>
      <c r="M13" s="7">
        <f>东阿阿胶!P13</f>
        <v>6.1789427407051178E-2</v>
      </c>
      <c r="N13" s="7">
        <f>格力电器!P13</f>
        <v>0.116937551494942</v>
      </c>
      <c r="O13" s="7"/>
      <c r="P13" s="7">
        <f>中国建筑!P13</f>
        <v>-2.8655137449036805E-2</v>
      </c>
      <c r="Q13" s="7">
        <f>中国重工!P13</f>
        <v>-0.14007783077586766</v>
      </c>
      <c r="R13" s="7">
        <f>中国船舶!P13</f>
        <v>-0.11392568819960114</v>
      </c>
      <c r="S13" s="7">
        <f>上汽集团!P13</f>
        <v>-6.4025318183689617E-2</v>
      </c>
      <c r="T13" s="7">
        <f>山东黄金!P13</f>
        <v>5.8354281086896442E-2</v>
      </c>
      <c r="U13" s="7">
        <f>隧道股份!P13</f>
        <v>-2.7598247190421143E-2</v>
      </c>
      <c r="V13" s="7">
        <f>乐普医疗!P13</f>
        <v>-0.24327900817552084</v>
      </c>
      <c r="W13" s="7">
        <f>金证股份!P13</f>
        <v>0.10438877201131702</v>
      </c>
      <c r="X13" s="7">
        <f>恒生电子!P13</f>
        <v>-0.13663324150570466</v>
      </c>
    </row>
    <row r="14" spans="1:24" x14ac:dyDescent="0.2">
      <c r="A14" s="2">
        <f>净值数据!A14</f>
        <v>41243</v>
      </c>
      <c r="B14" s="7">
        <f>民生银行!P14</f>
        <v>5.7907838450338422E-2</v>
      </c>
      <c r="C14" s="7">
        <f>招商银行!P14</f>
        <v>-7.7439300380984788E-2</v>
      </c>
      <c r="D14" s="7">
        <f>招商证券!P14</f>
        <v>-0.22795172202119596</v>
      </c>
      <c r="E14" s="7">
        <f>国金证券!P14</f>
        <v>8.545942764532688E-3</v>
      </c>
      <c r="F14" s="7">
        <f>万科A!P14</f>
        <v>3.433777268084981E-2</v>
      </c>
      <c r="G14" s="7">
        <f>保利地产!P14</f>
        <v>0.11847968154553201</v>
      </c>
      <c r="H14" s="7">
        <f>京投发展!P14</f>
        <v>-0.2288114849002536</v>
      </c>
      <c r="I14" s="7">
        <f>贵州茅台!P14</f>
        <v>-1.8426768252760461E-2</v>
      </c>
      <c r="J14" s="7">
        <f>泸州老窖!P14</f>
        <v>-0.12282632584670072</v>
      </c>
      <c r="K14" s="7">
        <f>五粮液!P14</f>
        <v>-0.17371413530563962</v>
      </c>
      <c r="L14" s="7">
        <f>伊利股份!P14</f>
        <v>-5.2905355089542305E-2</v>
      </c>
      <c r="M14" s="7">
        <f>东阿阿胶!P14</f>
        <v>-3.6023691449274087E-2</v>
      </c>
      <c r="N14" s="7">
        <f>格力电器!P14</f>
        <v>0.12301761225191687</v>
      </c>
      <c r="O14" s="7"/>
      <c r="P14" s="7">
        <f>中国建筑!P14</f>
        <v>-2.8122095816452974E-3</v>
      </c>
      <c r="Q14" s="7">
        <f>中国重工!P14</f>
        <v>-0.2074334193210563</v>
      </c>
      <c r="R14" s="7">
        <f>中国船舶!P14</f>
        <v>-0.11517097764236384</v>
      </c>
      <c r="S14" s="7">
        <f>上汽集团!P14</f>
        <v>1.46719818431571E-2</v>
      </c>
      <c r="T14" s="7">
        <f>山东黄金!P14</f>
        <v>4.579573116128044E-2</v>
      </c>
      <c r="U14" s="7">
        <f>隧道股份!P14</f>
        <v>-1.501841139832083E-2</v>
      </c>
      <c r="V14" s="7">
        <f>乐普医疗!P14</f>
        <v>-0.3036832668342736</v>
      </c>
      <c r="W14" s="7">
        <f>金证股份!P14</f>
        <v>-3.7703541809237406E-2</v>
      </c>
      <c r="X14" s="7">
        <f>恒生电子!P14</f>
        <v>-0.15385807631065795</v>
      </c>
    </row>
    <row r="15" spans="1:24" x14ac:dyDescent="0.2">
      <c r="A15" s="2">
        <f>净值数据!A15</f>
        <v>41274</v>
      </c>
      <c r="B15" s="7">
        <f>民生银行!P15</f>
        <v>0.29513396545330761</v>
      </c>
      <c r="C15" s="7">
        <f>招商银行!P15</f>
        <v>0.24382323534074013</v>
      </c>
      <c r="D15" s="7">
        <f>招商证券!P15</f>
        <v>-1.6021284082828102E-2</v>
      </c>
      <c r="E15" s="7">
        <f>国金证券!P15</f>
        <v>0.38302505784155527</v>
      </c>
      <c r="F15" s="7">
        <f>万科A!P15</f>
        <v>0.17992838909364872</v>
      </c>
      <c r="G15" s="7">
        <f>保利地产!P15</f>
        <v>0.29900145567574365</v>
      </c>
      <c r="H15" s="7">
        <f>京投发展!P15</f>
        <v>0.11934089312967577</v>
      </c>
      <c r="I15" s="7">
        <f>贵州茅台!P15</f>
        <v>-4.6007589965797901E-2</v>
      </c>
      <c r="J15" s="7">
        <f>泸州老窖!P15</f>
        <v>-6.6732784126372846E-2</v>
      </c>
      <c r="K15" s="7">
        <f>五粮液!P15</f>
        <v>-0.12385196649505692</v>
      </c>
      <c r="L15" s="7">
        <f>伊利股份!P15</f>
        <v>4.3211532723220758E-2</v>
      </c>
      <c r="M15" s="7">
        <f>东阿阿胶!P15</f>
        <v>3.5549130919751981E-2</v>
      </c>
      <c r="N15" s="7">
        <f>格力电器!P15</f>
        <v>0.20180528418077981</v>
      </c>
      <c r="O15" s="7"/>
      <c r="P15" s="7">
        <f>中国建筑!P15</f>
        <v>0.22594434318768131</v>
      </c>
      <c r="Q15" s="7">
        <f>中国重工!P15</f>
        <v>-5.6741759962287253E-2</v>
      </c>
      <c r="R15" s="7">
        <f>中国船舶!P15</f>
        <v>6.7143751198240675E-2</v>
      </c>
      <c r="S15" s="7">
        <f>上汽集团!P15</f>
        <v>0.24944889455601849</v>
      </c>
      <c r="T15" s="7">
        <f>山东黄金!P15</f>
        <v>7.5789510110898739E-2</v>
      </c>
      <c r="U15" s="7">
        <f>隧道股份!P15</f>
        <v>0.11166726135823968</v>
      </c>
      <c r="V15" s="7">
        <f>乐普医疗!P15</f>
        <v>-0.17267219540201673</v>
      </c>
      <c r="W15" s="7">
        <f>金证股份!P15</f>
        <v>6.8694868281180321E-2</v>
      </c>
      <c r="X15" s="7">
        <f>恒生电子!P15</f>
        <v>-6.3397443489247807E-2</v>
      </c>
    </row>
    <row r="16" spans="1:24" x14ac:dyDescent="0.2">
      <c r="A16" s="2">
        <f>净值数据!A16</f>
        <v>41305</v>
      </c>
      <c r="B16" s="7">
        <f>民生银行!P16</f>
        <v>0.64507706210496374</v>
      </c>
      <c r="C16" s="7">
        <f>招商银行!P16</f>
        <v>0.27099338285023689</v>
      </c>
      <c r="D16" s="7">
        <f>招商证券!P16</f>
        <v>0.18064371605320328</v>
      </c>
      <c r="E16" s="7">
        <f>国金证券!P16</f>
        <v>0.39291984203378116</v>
      </c>
      <c r="F16" s="7">
        <f>万科A!P16</f>
        <v>0.36949893156112901</v>
      </c>
      <c r="G16" s="7">
        <f>保利地产!P16</f>
        <v>0.24249768624661461</v>
      </c>
      <c r="H16" s="7">
        <f>京投发展!P16</f>
        <v>0.298574766619365</v>
      </c>
      <c r="I16" s="7">
        <f>贵州茅台!P16</f>
        <v>-0.16936513036605394</v>
      </c>
      <c r="J16" s="7">
        <f>泸州老窖!P16</f>
        <v>-0.17694986079046648</v>
      </c>
      <c r="K16" s="7">
        <f>五粮液!P16</f>
        <v>-0.19253576867893296</v>
      </c>
      <c r="L16" s="7">
        <f>伊利股份!P16</f>
        <v>0.19935939532591518</v>
      </c>
      <c r="M16" s="7">
        <f>东阿阿胶!P16</f>
        <v>0.18278617715719081</v>
      </c>
      <c r="N16" s="7">
        <f>格力电器!P16</f>
        <v>0.35029287485859539</v>
      </c>
      <c r="O16" s="7"/>
      <c r="P16" s="7">
        <f>中国建筑!P16</f>
        <v>0.13602292370060254</v>
      </c>
      <c r="Q16" s="7">
        <f>中国重工!P16</f>
        <v>-2.1345775367918263E-2</v>
      </c>
      <c r="R16" s="7">
        <f>中国船舶!P16</f>
        <v>5.6892500769369692E-2</v>
      </c>
      <c r="S16" s="7">
        <f>上汽集团!P16</f>
        <v>0.18057024281034728</v>
      </c>
      <c r="T16" s="7">
        <f>山东黄金!P16</f>
        <v>4.9141173143284256E-2</v>
      </c>
      <c r="U16" s="7">
        <f>隧道股份!P16</f>
        <v>0.13803437998792001</v>
      </c>
      <c r="V16" s="7">
        <f>乐普医疗!P16</f>
        <v>-8.9280729590531682E-2</v>
      </c>
      <c r="W16" s="7">
        <f>金证股份!P16</f>
        <v>0.19336709408645691</v>
      </c>
      <c r="X16" s="7">
        <f>恒生电子!P16</f>
        <v>0.11732122313839977</v>
      </c>
    </row>
    <row r="17" spans="1:24" x14ac:dyDescent="0.2">
      <c r="A17" s="2">
        <f>净值数据!A17</f>
        <v>41333</v>
      </c>
      <c r="B17" s="7">
        <f>民生银行!P17</f>
        <v>0.6027042308376902</v>
      </c>
      <c r="C17" s="7">
        <f>招商银行!P17</f>
        <v>0.16910467479921931</v>
      </c>
      <c r="D17" s="7">
        <f>招商证券!P17</f>
        <v>0.29344875825273009</v>
      </c>
      <c r="E17" s="7">
        <f>国金证券!P17</f>
        <v>0.33250091656822445</v>
      </c>
      <c r="F17" s="7">
        <f>万科A!P17</f>
        <v>0.34204730179332632</v>
      </c>
      <c r="G17" s="7">
        <f>保利地产!P17</f>
        <v>0.1902672595086452</v>
      </c>
      <c r="H17" s="7">
        <f>京投发展!P17</f>
        <v>0.24125338783939831</v>
      </c>
      <c r="I17" s="7">
        <f>贵州茅台!P17</f>
        <v>-0.174081957830728</v>
      </c>
      <c r="J17" s="7">
        <f>泸州老窖!P17</f>
        <v>-0.13714018973363662</v>
      </c>
      <c r="K17" s="7">
        <f>五粮液!P17</f>
        <v>-0.20995088074136425</v>
      </c>
      <c r="L17" s="7">
        <f>伊利股份!P17</f>
        <v>0.2698851368316082</v>
      </c>
      <c r="M17" s="7">
        <f>东阿阿胶!P17</f>
        <v>0.18969913892263102</v>
      </c>
      <c r="N17" s="7">
        <f>格力电器!P17</f>
        <v>0.31584778220105014</v>
      </c>
      <c r="O17" s="7"/>
      <c r="P17" s="7">
        <f>中国建筑!P17</f>
        <v>0.19566886989315146</v>
      </c>
      <c r="Q17" s="7">
        <f>中国重工!P17</f>
        <v>6.8478552162764439E-2</v>
      </c>
      <c r="R17" s="7">
        <f>中国船舶!P17</f>
        <v>0.10121959000447922</v>
      </c>
      <c r="S17" s="7">
        <f>上汽集团!P17</f>
        <v>0.16507463420806778</v>
      </c>
      <c r="T17" s="7">
        <f>山东黄金!P17</f>
        <v>-8.0856447777357676E-3</v>
      </c>
      <c r="U17" s="7">
        <f>隧道股份!P17</f>
        <v>0.10908372342606754</v>
      </c>
      <c r="V17" s="7">
        <f>乐普医疗!P17</f>
        <v>2.4603795241949777E-2</v>
      </c>
      <c r="W17" s="7">
        <f>金证股份!P17</f>
        <v>0.40088732108589764</v>
      </c>
      <c r="X17" s="7">
        <f>恒生电子!P17</f>
        <v>2.3571310239812515E-2</v>
      </c>
    </row>
    <row r="18" spans="1:24" x14ac:dyDescent="0.2">
      <c r="A18" s="2">
        <f>净值数据!A18</f>
        <v>41362</v>
      </c>
      <c r="B18" s="7">
        <f>民生银行!P18</f>
        <v>0.53531578277092762</v>
      </c>
      <c r="C18" s="7">
        <f>招商银行!P18</f>
        <v>0.10286259948874776</v>
      </c>
      <c r="D18" s="7">
        <f>招商证券!P18</f>
        <v>8.6339963468865522E-2</v>
      </c>
      <c r="E18" s="7">
        <f>国金证券!P18</f>
        <v>0.11265139805124269</v>
      </c>
      <c r="F18" s="7">
        <f>万科A!P18</f>
        <v>0.1898111419008135</v>
      </c>
      <c r="G18" s="7">
        <f>保利地产!P18</f>
        <v>6.1465179137960124E-2</v>
      </c>
      <c r="H18" s="7">
        <f>京投发展!P18</f>
        <v>0.12813281166345414</v>
      </c>
      <c r="I18" s="7">
        <f>贵州茅台!P18</f>
        <v>-0.18952255679622509</v>
      </c>
      <c r="J18" s="7">
        <f>泸州老窖!P18</f>
        <v>-0.28652818422025839</v>
      </c>
      <c r="K18" s="7">
        <f>五粮液!P18</f>
        <v>-0.25931325002910066</v>
      </c>
      <c r="L18" s="7">
        <f>伊利股份!P18</f>
        <v>0.42858047609129146</v>
      </c>
      <c r="M18" s="7">
        <f>东阿阿胶!P18</f>
        <v>0.28202598309547677</v>
      </c>
      <c r="N18" s="7">
        <f>格力电器!P18</f>
        <v>0.2744986710838313</v>
      </c>
      <c r="O18" s="7"/>
      <c r="P18" s="7">
        <f>中国建筑!P18</f>
        <v>3.3447425562276756E-2</v>
      </c>
      <c r="Q18" s="7">
        <f>中国重工!P18</f>
        <v>-2.9923546424731606E-2</v>
      </c>
      <c r="R18" s="7">
        <f>中国船舶!P18</f>
        <v>-0.11778323851003369</v>
      </c>
      <c r="S18" s="7">
        <f>上汽集团!P18</f>
        <v>2.2341505177754017E-2</v>
      </c>
      <c r="T18" s="7">
        <f>山东黄金!P18</f>
        <v>-7.0489609036131662E-2</v>
      </c>
      <c r="U18" s="7">
        <f>隧道股份!P18</f>
        <v>0.10517233496561462</v>
      </c>
      <c r="V18" s="7">
        <f>乐普医疗!P18</f>
        <v>-0.11292233707211197</v>
      </c>
      <c r="W18" s="7">
        <f>金证股份!P18</f>
        <v>0.37776539944042087</v>
      </c>
      <c r="X18" s="7">
        <f>恒生电子!P18</f>
        <v>-3.664738422289604E-2</v>
      </c>
    </row>
    <row r="19" spans="1:24" x14ac:dyDescent="0.2">
      <c r="A19" s="2">
        <f>净值数据!A19</f>
        <v>41390</v>
      </c>
      <c r="B19" s="7">
        <f>民生银行!P19</f>
        <v>0.5094024727046873</v>
      </c>
      <c r="C19" s="7">
        <f>招商银行!P19</f>
        <v>5.7139295114897459E-2</v>
      </c>
      <c r="D19" s="7">
        <f>招商证券!P19</f>
        <v>8.6006401994422221E-2</v>
      </c>
      <c r="E19" s="7">
        <f>国金证券!P19</f>
        <v>8.9009454601319149E-2</v>
      </c>
      <c r="F19" s="7">
        <f>万科A!P19</f>
        <v>0.20593781033625325</v>
      </c>
      <c r="G19" s="7">
        <f>保利地产!P19</f>
        <v>7.0626091575666683E-2</v>
      </c>
      <c r="H19" s="7">
        <f>京投发展!P19</f>
        <v>4.119730862594384E-2</v>
      </c>
      <c r="I19" s="7">
        <f>贵州茅台!P19</f>
        <v>-0.15459383692656614</v>
      </c>
      <c r="J19" s="7">
        <f>泸州老窖!P19</f>
        <v>-0.29668689487137834</v>
      </c>
      <c r="K19" s="7">
        <f>五粮液!P19</f>
        <v>-0.25522853506066945</v>
      </c>
      <c r="L19" s="7">
        <f>伊利股份!P19</f>
        <v>0.35021784155245617</v>
      </c>
      <c r="M19" s="7">
        <f>东阿阿胶!P19</f>
        <v>2.8402613583383252E-2</v>
      </c>
      <c r="N19" s="7">
        <f>格力电器!P19</f>
        <v>0.14986104682079837</v>
      </c>
      <c r="O19" s="7"/>
      <c r="P19" s="7">
        <f>中国建筑!P19</f>
        <v>5.148158677696224E-2</v>
      </c>
      <c r="Q19" s="7">
        <f>中国重工!P19</f>
        <v>-0.16141414069240689</v>
      </c>
      <c r="R19" s="7">
        <f>中国船舶!P19</f>
        <v>-0.15080898200253745</v>
      </c>
      <c r="S19" s="7">
        <f>上汽集团!P19</f>
        <v>2.7421141922440828E-2</v>
      </c>
      <c r="T19" s="7">
        <f>山东黄金!P19</f>
        <v>-8.6478850826274933E-2</v>
      </c>
      <c r="U19" s="7">
        <f>隧道股份!P19</f>
        <v>2.4831493128440796E-2</v>
      </c>
      <c r="V19" s="7">
        <f>乐普医疗!P19</f>
        <v>-7.401116467712987E-2</v>
      </c>
      <c r="W19" s="7">
        <f>金证股份!P19</f>
        <v>0.35246498278079774</v>
      </c>
      <c r="X19" s="7">
        <f>恒生电子!P19</f>
        <v>-6.3765864072830025E-3</v>
      </c>
    </row>
    <row r="20" spans="1:24" x14ac:dyDescent="0.2">
      <c r="A20" s="2">
        <f>净值数据!A20</f>
        <v>41425</v>
      </c>
      <c r="B20" s="7">
        <f>民生银行!P20</f>
        <v>0.50851636868650285</v>
      </c>
      <c r="C20" s="7">
        <f>招商银行!P20</f>
        <v>0.17087981623125192</v>
      </c>
      <c r="D20" s="7">
        <f>招商证券!P20</f>
        <v>0.1694245189495065</v>
      </c>
      <c r="E20" s="7">
        <f>国金证券!P20</f>
        <v>0.1410989791408086</v>
      </c>
      <c r="F20" s="7">
        <f>万科A!P20</f>
        <v>0.31149748217205042</v>
      </c>
      <c r="G20" s="7">
        <f>保利地产!P20</f>
        <v>0.13925101305535814</v>
      </c>
      <c r="H20" s="7">
        <f>京投发展!P20</f>
        <v>0.23634458432839289</v>
      </c>
      <c r="I20" s="7">
        <f>贵州茅台!P20</f>
        <v>-3.9815379562555209E-2</v>
      </c>
      <c r="J20" s="7">
        <f>泸州老窖!P20</f>
        <v>-0.2242309691862564</v>
      </c>
      <c r="K20" s="7">
        <f>五粮液!P20</f>
        <v>-0.18273306531705891</v>
      </c>
      <c r="L20" s="7">
        <f>伊利股份!P20</f>
        <v>0.30719628054035031</v>
      </c>
      <c r="M20" s="7">
        <f>东阿阿胶!P20</f>
        <v>7.7820417971726785E-2</v>
      </c>
      <c r="N20" s="7">
        <f>格力电器!P20</f>
        <v>0.17476107385576634</v>
      </c>
      <c r="O20" s="7"/>
      <c r="P20" s="7">
        <f>中国建筑!P20</f>
        <v>0.1433886681666503</v>
      </c>
      <c r="Q20" s="7">
        <f>中国重工!P20</f>
        <v>-8.9758116732760795E-2</v>
      </c>
      <c r="R20" s="7">
        <f>中国船舶!P20</f>
        <v>-9.872398124580406E-2</v>
      </c>
      <c r="S20" s="7">
        <f>上汽集团!P20</f>
        <v>7.3183889348415576E-2</v>
      </c>
      <c r="T20" s="7">
        <f>山东黄金!P20</f>
        <v>-8.1391859601199879E-2</v>
      </c>
      <c r="U20" s="7">
        <f>隧道股份!P20</f>
        <v>0.11574165342647746</v>
      </c>
      <c r="V20" s="7">
        <f>乐普医疗!P20</f>
        <v>0.20712668843451154</v>
      </c>
      <c r="W20" s="7">
        <f>金证股份!P20</f>
        <v>0.47217411254855723</v>
      </c>
      <c r="X20" s="7">
        <f>恒生电子!P20</f>
        <v>0.10488495006138576</v>
      </c>
    </row>
    <row r="21" spans="1:24" x14ac:dyDescent="0.2">
      <c r="A21" s="2">
        <f>净值数据!A21</f>
        <v>41453</v>
      </c>
      <c r="B21" s="7">
        <f>民生银行!P21</f>
        <v>0.39674280366335068</v>
      </c>
      <c r="C21" s="7">
        <f>招商银行!P21</f>
        <v>4.7571786752897305E-2</v>
      </c>
      <c r="D21" s="7">
        <f>招商证券!P21</f>
        <v>-7.2946151786058233E-2</v>
      </c>
      <c r="E21" s="7">
        <f>国金证券!P21</f>
        <v>-0.15353169388772803</v>
      </c>
      <c r="F21" s="7">
        <f>万科A!P21</f>
        <v>7.3967044099918722E-2</v>
      </c>
      <c r="G21" s="7">
        <f>保利地产!P21</f>
        <v>-7.3165965051004811E-2</v>
      </c>
      <c r="H21" s="7">
        <f>京投发展!P21</f>
        <v>-9.9255933707229627E-3</v>
      </c>
      <c r="I21" s="7">
        <f>贵州茅台!P21</f>
        <v>-3.0295832535117917E-2</v>
      </c>
      <c r="J21" s="7">
        <f>泸州老窖!P21</f>
        <v>-0.28598221970949955</v>
      </c>
      <c r="K21" s="7">
        <f>五粮液!P21</f>
        <v>-0.27030092217932578</v>
      </c>
      <c r="L21" s="7">
        <f>伊利股份!P21</f>
        <v>0.36655681463066148</v>
      </c>
      <c r="M21" s="7">
        <f>东阿阿胶!P21</f>
        <v>-5.1205391659753796E-2</v>
      </c>
      <c r="N21" s="7">
        <f>格力电器!P21</f>
        <v>9.2630678196441663E-2</v>
      </c>
      <c r="O21" s="7"/>
      <c r="P21" s="7">
        <f>中国建筑!P21</f>
        <v>-7.7958139790089698E-3</v>
      </c>
      <c r="Q21" s="7">
        <f>中国重工!P21</f>
        <v>-8.4771554692051998E-2</v>
      </c>
      <c r="R21" s="7">
        <f>中国船舶!P21</f>
        <v>-0.23092774137400907</v>
      </c>
      <c r="S21" s="7">
        <f>上汽集团!P21</f>
        <v>-8.781223419711659E-2</v>
      </c>
      <c r="T21" s="7">
        <f>山东黄金!P21</f>
        <v>-7.6870089623355287E-2</v>
      </c>
      <c r="U21" s="7">
        <f>隧道股份!P21</f>
        <v>-8.7404898068514147E-2</v>
      </c>
      <c r="V21" s="7">
        <f>乐普医疗!P21</f>
        <v>4.2149483602992754E-2</v>
      </c>
      <c r="W21" s="7">
        <f>金证股份!P21</f>
        <v>0.47503386241027235</v>
      </c>
      <c r="X21" s="7">
        <f>恒生电子!P21</f>
        <v>3.6290943559085465E-2</v>
      </c>
    </row>
    <row r="22" spans="1:24" x14ac:dyDescent="0.2">
      <c r="A22" s="2">
        <f>净值数据!A22</f>
        <v>41486</v>
      </c>
      <c r="B22" s="7">
        <f>民生银行!P22</f>
        <v>0.36058786573493862</v>
      </c>
      <c r="C22" s="7">
        <f>招商银行!P22</f>
        <v>-4.0486856114092196E-2</v>
      </c>
      <c r="D22" s="7">
        <f>招商证券!P22</f>
        <v>-9.4351555119950303E-3</v>
      </c>
      <c r="E22" s="7">
        <f>国金证券!P22</f>
        <v>-8.2998227110043454E-2</v>
      </c>
      <c r="F22" s="7">
        <f>万科A!P22</f>
        <v>3.598713693274358E-2</v>
      </c>
      <c r="G22" s="7">
        <f>保利地产!P22</f>
        <v>-4.450635354854382E-2</v>
      </c>
      <c r="H22" s="7">
        <f>京投发展!P22</f>
        <v>-6.0262849932806062E-2</v>
      </c>
      <c r="I22" s="7">
        <f>贵州茅台!P22</f>
        <v>-0.14269301758917974</v>
      </c>
      <c r="J22" s="7">
        <f>泸州老窖!P22</f>
        <v>-0.29806855423263545</v>
      </c>
      <c r="K22" s="7">
        <f>五粮液!P22</f>
        <v>-0.29367487276859616</v>
      </c>
      <c r="L22" s="7">
        <f>伊利股份!P22</f>
        <v>0.42388710380538219</v>
      </c>
      <c r="M22" s="7">
        <f>东阿阿胶!P22</f>
        <v>3.7006630609131008E-2</v>
      </c>
      <c r="N22" s="7">
        <f>格力电器!P22</f>
        <v>0.1709906843223794</v>
      </c>
      <c r="O22" s="7"/>
      <c r="P22" s="7">
        <f>中国建筑!P22</f>
        <v>6.0677436219958025E-3</v>
      </c>
      <c r="Q22" s="7">
        <f>中国重工!P22</f>
        <v>-7.9407681814048892E-2</v>
      </c>
      <c r="R22" s="7">
        <f>中国船舶!P22</f>
        <v>-0.2539192231078673</v>
      </c>
      <c r="S22" s="7">
        <f>上汽集团!P22</f>
        <v>-0.10935484153940955</v>
      </c>
      <c r="T22" s="7">
        <f>山东黄金!P22</f>
        <v>-0.35949430851757169</v>
      </c>
      <c r="U22" s="7">
        <f>隧道股份!P22</f>
        <v>-2.8261690347208823E-2</v>
      </c>
      <c r="V22" s="7">
        <f>乐普医疗!P22</f>
        <v>-1.1847284614071252E-2</v>
      </c>
      <c r="W22" s="7">
        <f>金证股份!P22</f>
        <v>0.50161342162225409</v>
      </c>
      <c r="X22" s="7">
        <f>恒生电子!P22</f>
        <v>0.3312618867391246</v>
      </c>
    </row>
    <row r="23" spans="1:24" x14ac:dyDescent="0.2">
      <c r="A23" s="2">
        <f>净值数据!A23</f>
        <v>41516</v>
      </c>
      <c r="B23" s="7">
        <f>民生银行!P23</f>
        <v>0.38461345152997639</v>
      </c>
      <c r="C23" s="7">
        <f>招商银行!P23</f>
        <v>-3.3302867157311455E-2</v>
      </c>
      <c r="D23" s="7">
        <f>招商证券!P23</f>
        <v>2.7098223883107897E-2</v>
      </c>
      <c r="E23" s="7">
        <f>国金证券!P23</f>
        <v>-3.2886579166922725E-2</v>
      </c>
      <c r="F23" s="7">
        <f>万科A!P23</f>
        <v>2.798491592589758E-2</v>
      </c>
      <c r="G23" s="7">
        <f>保利地产!P23</f>
        <v>-2.0011188861085105E-2</v>
      </c>
      <c r="H23" s="7">
        <f>京投发展!P23</f>
        <v>6.5127298960224955E-2</v>
      </c>
      <c r="I23" s="7">
        <f>贵州茅台!P23</f>
        <v>-0.13420499188881851</v>
      </c>
      <c r="J23" s="7">
        <f>泸州老窖!P23</f>
        <v>-0.23677386935043454</v>
      </c>
      <c r="K23" s="7">
        <f>五粮液!P23</f>
        <v>-0.26411916470984786</v>
      </c>
      <c r="L23" s="7">
        <f>伊利股份!P23</f>
        <v>0.40730241697926006</v>
      </c>
      <c r="M23" s="7">
        <f>东阿阿胶!P23</f>
        <v>-4.4551866218445202E-4</v>
      </c>
      <c r="N23" s="7">
        <f>格力电器!P23</f>
        <v>0.16415062555786708</v>
      </c>
      <c r="O23" s="7"/>
      <c r="P23" s="7">
        <f>中国建筑!P23</f>
        <v>5.7643564408960124E-3</v>
      </c>
      <c r="Q23" s="7">
        <f>中国重工!P23</f>
        <v>-7.5437297723346286E-2</v>
      </c>
      <c r="R23" s="7">
        <f>中国船舶!P23</f>
        <v>-0.13852201920746665</v>
      </c>
      <c r="S23" s="7">
        <f>上汽集团!P23</f>
        <v>-4.7203065276115841E-2</v>
      </c>
      <c r="T23" s="7">
        <f>山东黄金!P23</f>
        <v>-0.25232865396830662</v>
      </c>
      <c r="U23" s="7">
        <f>隧道股份!P23</f>
        <v>0.14216269739574772</v>
      </c>
      <c r="V23" s="7">
        <f>乐普医疗!P23</f>
        <v>9.1778076159921174E-2</v>
      </c>
      <c r="W23" s="7">
        <f>金证股份!P23</f>
        <v>0.47121182045086996</v>
      </c>
      <c r="X23" s="7">
        <f>恒生电子!P23</f>
        <v>0.4149114117018291</v>
      </c>
    </row>
    <row r="24" spans="1:24" x14ac:dyDescent="0.2">
      <c r="A24" s="2">
        <f>净值数据!A24</f>
        <v>41547</v>
      </c>
      <c r="B24" s="7">
        <f>民生银行!P24</f>
        <v>0.40622869462280287</v>
      </c>
      <c r="C24" s="7">
        <f>招商银行!P24</f>
        <v>9.0045256953688035E-3</v>
      </c>
      <c r="D24" s="7">
        <f>招商证券!P24</f>
        <v>1.8931285453189117E-2</v>
      </c>
      <c r="E24" s="7">
        <f>国金证券!P24</f>
        <v>-4.0552459999497192E-2</v>
      </c>
      <c r="F24" s="7">
        <f>万科A!P24</f>
        <v>-7.5000219064353946E-3</v>
      </c>
      <c r="G24" s="7">
        <f>保利地产!P24</f>
        <v>-6.9121560476876565E-2</v>
      </c>
      <c r="H24" s="7">
        <f>京投发展!P24</f>
        <v>6.8040269472528836E-2</v>
      </c>
      <c r="I24" s="7">
        <f>贵州茅台!P24</f>
        <v>-0.28825253836984266</v>
      </c>
      <c r="J24" s="7">
        <f>泸州老窖!P24</f>
        <v>-0.27374330565925709</v>
      </c>
      <c r="K24" s="7">
        <f>五粮液!P24</f>
        <v>-0.3011109454864892</v>
      </c>
      <c r="L24" s="7">
        <f>伊利股份!P24</f>
        <v>0.51069296989039126</v>
      </c>
      <c r="M24" s="7">
        <f>东阿阿胶!P24</f>
        <v>5.0249257119525659E-3</v>
      </c>
      <c r="N24" s="7">
        <f>格力电器!P24</f>
        <v>0.17717283558241581</v>
      </c>
      <c r="O24" s="7">
        <f>美的集团!P24</f>
        <v>0</v>
      </c>
      <c r="P24" s="7">
        <f>中国建筑!P24</f>
        <v>8.4738845096297144E-3</v>
      </c>
      <c r="Q24" s="7">
        <f>中国重工!P24</f>
        <v>0.25193945844279031</v>
      </c>
      <c r="R24" s="7">
        <f>中国船舶!P24</f>
        <v>-9.4209005675007784E-2</v>
      </c>
      <c r="S24" s="7">
        <f>上汽集团!P24</f>
        <v>-1.2299093793180393E-2</v>
      </c>
      <c r="T24" s="7">
        <f>山东黄金!P24</f>
        <v>-0.3116931918087934</v>
      </c>
      <c r="U24" s="7">
        <f>隧道股份!P24</f>
        <v>6.9221094382535764E-2</v>
      </c>
      <c r="V24" s="7">
        <f>乐普医疗!P24</f>
        <v>0.37218497023145458</v>
      </c>
      <c r="W24" s="7">
        <f>金证股份!P24</f>
        <v>0.4442797742525959</v>
      </c>
      <c r="X24" s="7">
        <f>恒生电子!P24</f>
        <v>0.54816065099853684</v>
      </c>
    </row>
    <row r="25" spans="1:24" x14ac:dyDescent="0.2">
      <c r="A25" s="2">
        <f>净值数据!A25</f>
        <v>41578</v>
      </c>
      <c r="B25" s="7">
        <f>民生银行!P25</f>
        <v>0.35077619446961905</v>
      </c>
      <c r="C25" s="7">
        <f>招商银行!P25</f>
        <v>-7.2807162615157184E-3</v>
      </c>
      <c r="D25" s="7">
        <f>招商证券!P25</f>
        <v>-4.1319067933160536E-2</v>
      </c>
      <c r="E25" s="7">
        <f>国金证券!P25</f>
        <v>-6.866642812613144E-2</v>
      </c>
      <c r="F25" s="7">
        <f>万科A!P25</f>
        <v>1.1421923881196339E-3</v>
      </c>
      <c r="G25" s="7">
        <f>保利地产!P25</f>
        <v>-9.925592032957764E-2</v>
      </c>
      <c r="H25" s="7">
        <f>京投发展!P25</f>
        <v>1.6877133825478285E-2</v>
      </c>
      <c r="I25" s="7">
        <f>贵州茅台!P25</f>
        <v>-0.27929828990136474</v>
      </c>
      <c r="J25" s="7">
        <f>泸州老窖!P25</f>
        <v>-0.29612695552270951</v>
      </c>
      <c r="K25" s="7">
        <f>五粮液!P25</f>
        <v>-0.35005936853176933</v>
      </c>
      <c r="L25" s="7">
        <f>伊利股份!P25</f>
        <v>0.46429275292788041</v>
      </c>
      <c r="M25" s="7">
        <f>东阿阿胶!P25</f>
        <v>6.2722637738065634E-2</v>
      </c>
      <c r="N25" s="7">
        <f>格力电器!P25</f>
        <v>0.3484997776128389</v>
      </c>
      <c r="O25" s="7">
        <f>美的集团!P25</f>
        <v>5.9666975023148439E-2</v>
      </c>
      <c r="P25" s="7">
        <f>中国建筑!P25</f>
        <v>3.2005084648735194E-2</v>
      </c>
      <c r="Q25" s="7">
        <f>中国重工!P25</f>
        <v>0.15428855462377089</v>
      </c>
      <c r="R25" s="7">
        <f>中国船舶!P25</f>
        <v>-0.15466762314887672</v>
      </c>
      <c r="S25" s="7">
        <f>上汽集团!P25</f>
        <v>4.4702851895213724E-2</v>
      </c>
      <c r="T25" s="7">
        <f>山东黄金!P25</f>
        <v>-0.34523855434324946</v>
      </c>
      <c r="U25" s="7">
        <f>隧道股份!P25</f>
        <v>5.9115907350054897E-2</v>
      </c>
      <c r="V25" s="7">
        <f>乐普医疗!P25</f>
        <v>0.13884848113574733</v>
      </c>
      <c r="W25" s="7">
        <f>金证股份!P25</f>
        <v>0.43011684030360731</v>
      </c>
      <c r="X25" s="7">
        <f>恒生电子!P25</f>
        <v>0.4870477813778693</v>
      </c>
    </row>
    <row r="26" spans="1:24" x14ac:dyDescent="0.2">
      <c r="A26" s="2">
        <f>净值数据!A26</f>
        <v>41607</v>
      </c>
      <c r="B26" s="7">
        <f>民生银行!P26</f>
        <v>0.31191233674262175</v>
      </c>
      <c r="C26" s="7">
        <f>招商银行!P26</f>
        <v>8.0660775763541359E-3</v>
      </c>
      <c r="D26" s="7">
        <f>招商证券!P26</f>
        <v>-1.1001406671973024E-2</v>
      </c>
      <c r="E26" s="7">
        <f>国金证券!P26</f>
        <v>0.25493568800983857</v>
      </c>
      <c r="F26" s="7">
        <f>万科A!P26</f>
        <v>-4.5696439045279424E-2</v>
      </c>
      <c r="G26" s="7">
        <f>保利地产!P26</f>
        <v>-0.15020486078970108</v>
      </c>
      <c r="H26" s="7">
        <f>京投发展!P26</f>
        <v>2.104880260755948E-3</v>
      </c>
      <c r="I26" s="7">
        <f>贵州茅台!P26</f>
        <v>-0.23485755655467955</v>
      </c>
      <c r="J26" s="7">
        <f>泸州老窖!P26</f>
        <v>-0.25973445991907906</v>
      </c>
      <c r="K26" s="7">
        <f>五粮液!P26</f>
        <v>-0.31806807587757258</v>
      </c>
      <c r="L26" s="7">
        <f>伊利股份!P26</f>
        <v>0.44260866119529396</v>
      </c>
      <c r="M26" s="7">
        <f>东阿阿胶!P26</f>
        <v>1.8243630523520293E-2</v>
      </c>
      <c r="N26" s="7">
        <f>格力电器!P26</f>
        <v>0.35009916340126024</v>
      </c>
      <c r="O26" s="7">
        <f>美的集团!P26</f>
        <v>3.2625961065575693E-2</v>
      </c>
      <c r="P26" s="7">
        <f>中国建筑!P26</f>
        <v>2.4630921057334776E-2</v>
      </c>
      <c r="Q26" s="7">
        <f>中国重工!P26</f>
        <v>0.25682013991947139</v>
      </c>
      <c r="R26" s="7">
        <f>中国船舶!P26</f>
        <v>8.5383019322271103E-2</v>
      </c>
      <c r="S26" s="7">
        <f>上汽集团!P26</f>
        <v>0.11523151102803042</v>
      </c>
      <c r="T26" s="7">
        <f>山东黄金!P26</f>
        <v>-0.35520681648660912</v>
      </c>
      <c r="U26" s="7">
        <f>隧道股份!P26</f>
        <v>9.0160014695860768E-2</v>
      </c>
      <c r="V26" s="7">
        <f>乐普医疗!P26</f>
        <v>0.36920904616071892</v>
      </c>
      <c r="W26" s="7">
        <f>金证股份!P26</f>
        <v>0.45366477033318264</v>
      </c>
      <c r="X26" s="7">
        <f>恒生电子!P26</f>
        <v>0.47675134534818353</v>
      </c>
    </row>
    <row r="27" spans="1:24" x14ac:dyDescent="0.2">
      <c r="A27" s="2">
        <f>净值数据!A27</f>
        <v>41639</v>
      </c>
      <c r="B27" s="7">
        <f>民生银行!P27</f>
        <v>0.24148757601340187</v>
      </c>
      <c r="C27" s="7">
        <f>招商银行!P27</f>
        <v>5.9590224967513983E-3</v>
      </c>
      <c r="D27" s="7">
        <f>招商证券!P27</f>
        <v>0.14020242899985358</v>
      </c>
      <c r="E27" s="7">
        <f>国金证券!P27</f>
        <v>0.25000974044582325</v>
      </c>
      <c r="F27" s="7">
        <f>万科A!P27</f>
        <v>-0.12000416346686704</v>
      </c>
      <c r="G27" s="7">
        <f>保利地产!P27</f>
        <v>-0.20342402778485846</v>
      </c>
      <c r="H27" s="7">
        <f>京投发展!P27</f>
        <v>-7.633778103270128E-2</v>
      </c>
      <c r="I27" s="7">
        <f>贵州茅台!P27</f>
        <v>-0.29277823975454564</v>
      </c>
      <c r="J27" s="7">
        <f>泸州老窖!P27</f>
        <v>-0.26943546392581919</v>
      </c>
      <c r="K27" s="7">
        <f>五粮液!P27</f>
        <v>-0.34734268549648639</v>
      </c>
      <c r="L27" s="7">
        <f>伊利股份!P27</f>
        <v>0.4167482804453797</v>
      </c>
      <c r="M27" s="7">
        <f>东阿阿胶!P27</f>
        <v>-1.8851388678561398E-2</v>
      </c>
      <c r="N27" s="7">
        <f>格力电器!P27</f>
        <v>0.39605701063532162</v>
      </c>
      <c r="O27" s="7">
        <f>美的集团!P27</f>
        <v>5.8254509287366751E-2</v>
      </c>
      <c r="P27" s="7">
        <f>中国建筑!P27</f>
        <v>-1.8307353674273497E-2</v>
      </c>
      <c r="Q27" s="7">
        <f>中国重工!P27</f>
        <v>0.1279977401782515</v>
      </c>
      <c r="R27" s="7">
        <f>中国船舶!P27</f>
        <v>0.18693018976697084</v>
      </c>
      <c r="S27" s="7">
        <f>上汽集团!P27</f>
        <v>2.4262006980194872E-2</v>
      </c>
      <c r="T27" s="7">
        <f>山东黄金!P27</f>
        <v>-0.41835170643586717</v>
      </c>
      <c r="U27" s="7">
        <f>隧道股份!P27</f>
        <v>9.1031195393611597E-2</v>
      </c>
      <c r="V27" s="7">
        <f>乐普医疗!P27</f>
        <v>0.47724195796161828</v>
      </c>
      <c r="W27" s="7">
        <f>金证股份!P27</f>
        <v>0.42553615774266906</v>
      </c>
      <c r="X27" s="7">
        <f>恒生电子!P27</f>
        <v>0.45831935624817799</v>
      </c>
    </row>
    <row r="28" spans="1:24" x14ac:dyDescent="0.2">
      <c r="A28" s="2">
        <f>净值数据!A28</f>
        <v>41669</v>
      </c>
      <c r="B28" s="7">
        <f>民生银行!P28</f>
        <v>0.20577883324481228</v>
      </c>
      <c r="C28" s="7">
        <f>招商银行!P28</f>
        <v>-4.127951752583181E-2</v>
      </c>
      <c r="D28" s="7">
        <f>招商证券!P28</f>
        <v>5.6902305131943498E-2</v>
      </c>
      <c r="E28" s="7">
        <f>国金证券!P28</f>
        <v>0.65509803022465896</v>
      </c>
      <c r="F28" s="7">
        <f>万科A!P28</f>
        <v>-0.18358723503487695</v>
      </c>
      <c r="G28" s="7">
        <f>保利地产!P28</f>
        <v>-0.23977945552155355</v>
      </c>
      <c r="H28" s="7">
        <f>京投发展!P28</f>
        <v>-0.1035820737848534</v>
      </c>
      <c r="I28" s="7">
        <f>贵州茅台!P28</f>
        <v>-0.26086518120989677</v>
      </c>
      <c r="J28" s="7">
        <f>泸州老窖!P28</f>
        <v>-0.38994201602219625</v>
      </c>
      <c r="K28" s="7">
        <f>五粮液!P28</f>
        <v>-0.37425881475361134</v>
      </c>
      <c r="L28" s="7">
        <f>伊利股份!P28</f>
        <v>0.38059979787861153</v>
      </c>
      <c r="M28" s="7">
        <f>东阿阿胶!P28</f>
        <v>-9.9287628733592315E-2</v>
      </c>
      <c r="N28" s="7">
        <f>格力电器!P28</f>
        <v>0.20376269898202204</v>
      </c>
      <c r="O28" s="7">
        <f>美的集团!P28</f>
        <v>-6.5630991166757413E-3</v>
      </c>
      <c r="P28" s="7">
        <f>中国建筑!P28</f>
        <v>-6.2595359231412684E-2</v>
      </c>
      <c r="Q28" s="7">
        <f>中国重工!P28</f>
        <v>4.1806763041732697E-2</v>
      </c>
      <c r="R28" s="7">
        <f>中国船舶!P28</f>
        <v>6.6873708616909555E-2</v>
      </c>
      <c r="S28" s="7">
        <f>上汽集团!P28</f>
        <v>-5.7374539138710379E-2</v>
      </c>
      <c r="T28" s="7">
        <f>山东黄金!P28</f>
        <v>-0.42621883209058553</v>
      </c>
      <c r="U28" s="7">
        <f>隧道股份!P28</f>
        <v>1.925763566265859E-2</v>
      </c>
      <c r="V28" s="7">
        <f>乐普医疗!P28</f>
        <v>0.46450221522364532</v>
      </c>
      <c r="W28" s="7">
        <f>金证股份!P28</f>
        <v>0.62182946053573573</v>
      </c>
      <c r="X28" s="7">
        <f>恒生电子!P28</f>
        <v>0.45550592951322422</v>
      </c>
    </row>
    <row r="29" spans="1:24" x14ac:dyDescent="0.2">
      <c r="A29" s="2">
        <f>净值数据!A29</f>
        <v>41698</v>
      </c>
      <c r="B29" s="7">
        <f>民生银行!P29</f>
        <v>0.21138353408862298</v>
      </c>
      <c r="C29" s="7">
        <f>招商银行!P29</f>
        <v>-7.7953817292054195E-2</v>
      </c>
      <c r="D29" s="7">
        <f>招商证券!P29</f>
        <v>-3.1555533390849377E-2</v>
      </c>
      <c r="E29" s="7">
        <f>国金证券!P29</f>
        <v>0.54872734259731204</v>
      </c>
      <c r="F29" s="7">
        <f>万科A!P29</f>
        <v>-0.24673053724128402</v>
      </c>
      <c r="G29" s="7">
        <f>保利地产!P29</f>
        <v>-0.3265161029564505</v>
      </c>
      <c r="H29" s="7">
        <f>京投发展!P29</f>
        <v>-0.14635434413036608</v>
      </c>
      <c r="I29" s="7">
        <f>贵州茅台!P29</f>
        <v>-0.15503167174673516</v>
      </c>
      <c r="J29" s="7">
        <f>泸州老窖!P29</f>
        <v>-0.35917751100354312</v>
      </c>
      <c r="K29" s="7">
        <f>五粮液!P29</f>
        <v>-0.33397252661885635</v>
      </c>
      <c r="L29" s="7">
        <f>伊利股份!P29</f>
        <v>0.36390063947410645</v>
      </c>
      <c r="M29" s="7">
        <f>东阿阿胶!P29</f>
        <v>-8.4448347907675414E-2</v>
      </c>
      <c r="N29" s="7">
        <f>格力电器!P29</f>
        <v>0.17102958177661653</v>
      </c>
      <c r="O29" s="7">
        <f>美的集团!P29</f>
        <v>-0.14538993952917789</v>
      </c>
      <c r="P29" s="7">
        <f>中国建筑!P29</f>
        <v>-0.11143520485995695</v>
      </c>
      <c r="Q29" s="7">
        <f>中国重工!P29</f>
        <v>4.2128940235847345E-2</v>
      </c>
      <c r="R29" s="7">
        <f>中国船舶!P29</f>
        <v>4.5008319835753152E-2</v>
      </c>
      <c r="S29" s="7">
        <f>上汽集团!P29</f>
        <v>-7.4719735025923106E-2</v>
      </c>
      <c r="T29" s="7">
        <f>山东黄金!P29</f>
        <v>-0.3308663167016731</v>
      </c>
      <c r="U29" s="7">
        <f>隧道股份!P29</f>
        <v>5.0877277803529575E-2</v>
      </c>
      <c r="V29" s="7">
        <f>乐普医疗!P29</f>
        <v>0.46619289380903184</v>
      </c>
      <c r="W29" s="7">
        <f>金证股份!P29</f>
        <v>0.5874167835123385</v>
      </c>
      <c r="X29" s="7">
        <f>恒生电子!P29</f>
        <v>0.41314803502825193</v>
      </c>
    </row>
    <row r="30" spans="1:24" x14ac:dyDescent="0.2">
      <c r="A30" s="2">
        <f>净值数据!A30</f>
        <v>41729</v>
      </c>
      <c r="B30" s="7">
        <f>民生银行!P30</f>
        <v>0.21310136609260355</v>
      </c>
      <c r="C30" s="7">
        <f>招商银行!P30</f>
        <v>-8.4902348405532457E-2</v>
      </c>
      <c r="D30" s="7">
        <f>招商证券!P30</f>
        <v>-8.6618210624857861E-2</v>
      </c>
      <c r="E30" s="7">
        <f>国金证券!P30</f>
        <v>0.49499423476867377</v>
      </c>
      <c r="F30" s="7">
        <f>万科A!P30</f>
        <v>-8.9711757073044573E-2</v>
      </c>
      <c r="G30" s="7">
        <f>保利地产!P30</f>
        <v>-0.2317941077144765</v>
      </c>
      <c r="H30" s="7">
        <f>京投发展!P30</f>
        <v>5.7911143640899665E-2</v>
      </c>
      <c r="I30" s="7">
        <f>贵州茅台!P30</f>
        <v>-0.12390653841204768</v>
      </c>
      <c r="J30" s="7">
        <f>泸州老窖!P30</f>
        <v>-0.33412756923955744</v>
      </c>
      <c r="K30" s="7">
        <f>五粮液!P30</f>
        <v>-0.2628013594487959</v>
      </c>
      <c r="L30" s="7">
        <f>伊利股份!P30</f>
        <v>0.35544102206979855</v>
      </c>
      <c r="M30" s="7">
        <f>东阿阿胶!P30</f>
        <v>-0.14176647268499165</v>
      </c>
      <c r="N30" s="7">
        <f>格力电器!P30</f>
        <v>0.17485423494611552</v>
      </c>
      <c r="O30" s="7">
        <f>美的集团!P30</f>
        <v>-9.1168495261858551E-3</v>
      </c>
      <c r="P30" s="7">
        <f>中国建筑!P30</f>
        <v>-7.9999837138230778E-2</v>
      </c>
      <c r="Q30" s="7">
        <f>中国重工!P30</f>
        <v>-5.9784548091895151E-2</v>
      </c>
      <c r="R30" s="7">
        <f>中国船舶!P30</f>
        <v>-9.2620293593414282E-2</v>
      </c>
      <c r="S30" s="7">
        <f>上汽集团!P30</f>
        <v>8.7297270842368047E-3</v>
      </c>
      <c r="T30" s="7">
        <f>山东黄金!P30</f>
        <v>-0.39073829586649012</v>
      </c>
      <c r="U30" s="7">
        <f>隧道股份!P30</f>
        <v>0.18992743127202716</v>
      </c>
      <c r="V30" s="7">
        <f>乐普医疗!P30</f>
        <v>0.49185529382585269</v>
      </c>
      <c r="W30" s="7">
        <f>金证股份!P30</f>
        <v>0.58992214555823352</v>
      </c>
      <c r="X30" s="7">
        <f>恒生电子!P30</f>
        <v>0.41612250554096764</v>
      </c>
    </row>
    <row r="31" spans="1:24" x14ac:dyDescent="0.2">
      <c r="A31" s="2">
        <f>净值数据!A31</f>
        <v>41759</v>
      </c>
      <c r="B31" s="7">
        <f>民生银行!P31</f>
        <v>0.22134077287765952</v>
      </c>
      <c r="C31" s="7">
        <f>招商银行!P31</f>
        <v>-6.2999727130136018E-2</v>
      </c>
      <c r="D31" s="7">
        <f>招商证券!P31</f>
        <v>-6.2657709747758861E-2</v>
      </c>
      <c r="E31" s="7">
        <f>国金证券!P31</f>
        <v>0.48566098167806548</v>
      </c>
      <c r="F31" s="7">
        <f>万科A!P31</f>
        <v>-0.10712306985555298</v>
      </c>
      <c r="G31" s="7">
        <f>保利地产!P31</f>
        <v>-0.22059549718106919</v>
      </c>
      <c r="H31" s="7">
        <f>京投发展!P31</f>
        <v>-4.4531210961085588E-2</v>
      </c>
      <c r="I31" s="7">
        <f>贵州茅台!P31</f>
        <v>-6.9350054230369884E-2</v>
      </c>
      <c r="J31" s="7">
        <f>泸州老窖!P31</f>
        <v>-0.34655867569183874</v>
      </c>
      <c r="K31" s="7">
        <f>五粮液!P31</f>
        <v>-0.21375697576925756</v>
      </c>
      <c r="L31" s="7">
        <f>伊利股份!P31</f>
        <v>0.35266820857021597</v>
      </c>
      <c r="M31" s="7">
        <f>东阿阿胶!P31</f>
        <v>-0.18281500979508369</v>
      </c>
      <c r="N31" s="7">
        <f>格力电器!P31</f>
        <v>0.25398118288789928</v>
      </c>
      <c r="O31" s="7">
        <f>美的集团!P31</f>
        <v>-7.7582987020957672E-3</v>
      </c>
      <c r="P31" s="7">
        <f>中国建筑!P31</f>
        <v>-4.970528728764434E-2</v>
      </c>
      <c r="Q31" s="7">
        <f>中国重工!P31</f>
        <v>-0.1002690421338982</v>
      </c>
      <c r="R31" s="7">
        <f>中国船舶!P31</f>
        <v>-8.552875769127033E-2</v>
      </c>
      <c r="S31" s="7">
        <f>上汽集团!P31</f>
        <v>5.5472929876421384E-2</v>
      </c>
      <c r="T31" s="7">
        <f>山东黄金!P31</f>
        <v>-0.40099940372446907</v>
      </c>
      <c r="U31" s="7">
        <f>隧道股份!P31</f>
        <v>0.18429403820857426</v>
      </c>
      <c r="V31" s="7">
        <f>乐普医疗!P31</f>
        <v>0.47428903333207262</v>
      </c>
      <c r="W31" s="7">
        <f>金证股份!P31</f>
        <v>0.55906476183379517</v>
      </c>
      <c r="X31" s="7">
        <f>恒生电子!P31</f>
        <v>0.47057307285157068</v>
      </c>
    </row>
    <row r="32" spans="1:24" x14ac:dyDescent="0.2">
      <c r="A32" s="2">
        <f>净值数据!A32</f>
        <v>41789</v>
      </c>
      <c r="B32" s="7">
        <f>民生银行!P32</f>
        <v>0.18126085900501998</v>
      </c>
      <c r="C32" s="7">
        <f>招商银行!P32</f>
        <v>-5.000351514554513E-2</v>
      </c>
      <c r="D32" s="7">
        <f>招商证券!P32</f>
        <v>-6.0497099066801674E-2</v>
      </c>
      <c r="E32" s="7">
        <f>国金证券!P32</f>
        <v>0.48022829500346731</v>
      </c>
      <c r="F32" s="7">
        <f>万科A!P32</f>
        <v>1.8784232850961535E-2</v>
      </c>
      <c r="G32" s="7">
        <f>保利地产!P32</f>
        <v>-0.19376379331176341</v>
      </c>
      <c r="H32" s="7">
        <f>京投发展!P32</f>
        <v>-3.8886424392641672E-2</v>
      </c>
      <c r="I32" s="7">
        <f>贵州茅台!P32</f>
        <v>-0.12540774760690387</v>
      </c>
      <c r="J32" s="7">
        <f>泸州老窖!P32</f>
        <v>-0.35987535776794632</v>
      </c>
      <c r="K32" s="7">
        <f>五粮液!P32</f>
        <v>-0.24175465810230878</v>
      </c>
      <c r="L32" s="7">
        <f>伊利股份!P32</f>
        <v>0.31381955577576459</v>
      </c>
      <c r="M32" s="7">
        <f>东阿阿胶!P32</f>
        <v>-0.19390838556061829</v>
      </c>
      <c r="N32" s="7">
        <f>格力电器!P32</f>
        <v>0.27940220092060497</v>
      </c>
      <c r="O32" s="7">
        <f>美的集团!P32</f>
        <v>7.6435368253191527E-4</v>
      </c>
      <c r="P32" s="7">
        <f>中国建筑!P32</f>
        <v>-4.1874472333816359E-2</v>
      </c>
      <c r="Q32" s="7">
        <f>中国重工!P32</f>
        <v>-0.1007070304475508</v>
      </c>
      <c r="R32" s="7">
        <f>中国船舶!P32</f>
        <v>-4.2661959990706655E-2</v>
      </c>
      <c r="S32" s="7">
        <f>上汽集团!P32</f>
        <v>5.9174821253643151E-2</v>
      </c>
      <c r="T32" s="7">
        <f>山东黄金!P32</f>
        <v>-0.40843188717208601</v>
      </c>
      <c r="U32" s="7">
        <f>隧道股份!P32</f>
        <v>0.20884329604279861</v>
      </c>
      <c r="V32" s="7">
        <f>乐普医疗!P32</f>
        <v>0.4579322256023286</v>
      </c>
      <c r="W32" s="7">
        <f>金证股份!P32</f>
        <v>0.55728388722951205</v>
      </c>
      <c r="X32" s="7">
        <f>恒生电子!P32</f>
        <v>0.47511749262633085</v>
      </c>
    </row>
    <row r="33" spans="1:24" x14ac:dyDescent="0.2">
      <c r="A33" s="2">
        <f>净值数据!A33</f>
        <v>41820</v>
      </c>
      <c r="B33" s="7">
        <f>民生银行!P33</f>
        <v>0.18321902583907157</v>
      </c>
      <c r="C33" s="7">
        <f>招商银行!P33</f>
        <v>-4.0193904294321903E-2</v>
      </c>
      <c r="D33" s="7">
        <f>招商证券!P33</f>
        <v>-8.1250866201845517E-2</v>
      </c>
      <c r="E33" s="7">
        <f>国金证券!P33</f>
        <v>0.47122871109308595</v>
      </c>
      <c r="F33" s="7">
        <f>万科A!P33</f>
        <v>-1.4093479280132271E-2</v>
      </c>
      <c r="G33" s="7">
        <f>保利地产!P33</f>
        <v>-0.19662007988023933</v>
      </c>
      <c r="H33" s="7">
        <f>京投发展!P33</f>
        <v>5.7171468235687639E-2</v>
      </c>
      <c r="I33" s="7">
        <f>贵州茅台!P33</f>
        <v>-8.1247398165285922E-2</v>
      </c>
      <c r="J33" s="7">
        <f>泸州老窖!P33</f>
        <v>-0.32597554245033677</v>
      </c>
      <c r="K33" s="7">
        <f>五粮液!P33</f>
        <v>-0.18346279216022676</v>
      </c>
      <c r="L33" s="7">
        <f>伊利股份!P33</f>
        <v>0.29574638784327201</v>
      </c>
      <c r="M33" s="7">
        <f>东阿阿胶!P33</f>
        <v>-0.14216131554940126</v>
      </c>
      <c r="N33" s="7">
        <f>格力电器!P33</f>
        <v>0.26934475312142236</v>
      </c>
      <c r="O33" s="7">
        <f>美的集团!P33</f>
        <v>9.8925980587363238E-2</v>
      </c>
      <c r="P33" s="7">
        <f>中国建筑!P33</f>
        <v>-5.849586359248593E-2</v>
      </c>
      <c r="Q33" s="7">
        <f>中国重工!P33</f>
        <v>-1.3801660474782151E-2</v>
      </c>
      <c r="R33" s="7">
        <f>中国船舶!P33</f>
        <v>3.6911490826085691E-2</v>
      </c>
      <c r="S33" s="7">
        <f>上汽集团!P33</f>
        <v>0.10629193650746172</v>
      </c>
      <c r="T33" s="7">
        <f>山东黄金!P33</f>
        <v>-0.39407771192172247</v>
      </c>
      <c r="U33" s="7">
        <f>隧道股份!P33</f>
        <v>0.17109656041057875</v>
      </c>
      <c r="V33" s="7">
        <f>乐普医疗!P33</f>
        <v>0.43975446615245928</v>
      </c>
      <c r="W33" s="7">
        <f>金证股份!P33</f>
        <v>0.55365134957317141</v>
      </c>
      <c r="X33" s="7">
        <f>恒生电子!P33</f>
        <v>0.46754192013996332</v>
      </c>
    </row>
    <row r="34" spans="1:24" x14ac:dyDescent="0.2">
      <c r="A34" s="2">
        <f>净值数据!A34</f>
        <v>41851</v>
      </c>
      <c r="B34" s="7">
        <f>民生银行!P34</f>
        <v>0.22057766570621462</v>
      </c>
      <c r="C34" s="7">
        <f>招商银行!P34</f>
        <v>0.10093816056286498</v>
      </c>
      <c r="D34" s="7">
        <f>招商证券!P34</f>
        <v>4.9167626886035265E-3</v>
      </c>
      <c r="E34" s="7">
        <f>国金证券!P34</f>
        <v>0.51723037467300226</v>
      </c>
      <c r="F34" s="7">
        <f>万科A!P34</f>
        <v>0.17441290577602953</v>
      </c>
      <c r="G34" s="7">
        <f>保利地产!P34</f>
        <v>-2.5693290858527451E-2</v>
      </c>
      <c r="H34" s="7">
        <f>京投发展!P34</f>
        <v>0.12799243679086847</v>
      </c>
      <c r="I34" s="7">
        <f>贵州茅台!P34</f>
        <v>3.5910188368531992E-2</v>
      </c>
      <c r="J34" s="7">
        <f>泸州老窖!P34</f>
        <v>-0.19957864905275879</v>
      </c>
      <c r="K34" s="7">
        <f>五粮液!P34</f>
        <v>-7.8521014114665166E-2</v>
      </c>
      <c r="L34" s="7">
        <f>伊利股份!P34</f>
        <v>0.36159978205955934</v>
      </c>
      <c r="M34" s="7">
        <f>东阿阿胶!P34</f>
        <v>-4.4891815279497593E-2</v>
      </c>
      <c r="N34" s="7">
        <f>格力电器!P34</f>
        <v>0.29360814944055447</v>
      </c>
      <c r="O34" s="7">
        <f>美的集团!P34</f>
        <v>0.19645386151693134</v>
      </c>
      <c r="P34" s="7">
        <f>中国建筑!P34</f>
        <v>4.6782082470691266E-2</v>
      </c>
      <c r="Q34" s="7">
        <f>中国重工!P34</f>
        <v>4.0104982234645981E-2</v>
      </c>
      <c r="R34" s="7">
        <f>中国船舶!P34</f>
        <v>0.16675225606879218</v>
      </c>
      <c r="S34" s="7">
        <f>上汽集团!P34</f>
        <v>0.25543603155443062</v>
      </c>
      <c r="T34" s="7">
        <f>山东黄金!P34</f>
        <v>-0.3367962897216219</v>
      </c>
      <c r="U34" s="7">
        <f>隧道股份!P34</f>
        <v>0.21231213104225266</v>
      </c>
      <c r="V34" s="7">
        <f>乐普医疗!P34</f>
        <v>0.41449733459739746</v>
      </c>
      <c r="W34" s="7">
        <f>金证股份!P34</f>
        <v>0.53454457799229971</v>
      </c>
      <c r="X34" s="7">
        <f>恒生电子!P34</f>
        <v>0.44900473889591086</v>
      </c>
    </row>
    <row r="35" spans="1:24" x14ac:dyDescent="0.2">
      <c r="A35" s="2">
        <f>净值数据!A35</f>
        <v>41880</v>
      </c>
      <c r="B35" s="7">
        <f>民生银行!P35</f>
        <v>0.1746984000627505</v>
      </c>
      <c r="C35" s="7">
        <f>招商银行!P35</f>
        <v>4.8648137539124559E-2</v>
      </c>
      <c r="D35" s="7">
        <f>招商证券!P35</f>
        <v>-2.4283841622110058E-2</v>
      </c>
      <c r="E35" s="7">
        <f>国金证券!P35</f>
        <v>0.49672299393039454</v>
      </c>
      <c r="F35" s="7">
        <f>万科A!P35</f>
        <v>7.932454773042652E-2</v>
      </c>
      <c r="G35" s="7">
        <f>保利地产!P35</f>
        <v>-7.8286760265200428E-2</v>
      </c>
      <c r="H35" s="7">
        <f>京投发展!P35</f>
        <v>0.11366429248764609</v>
      </c>
      <c r="I35" s="7">
        <f>贵州茅台!P35</f>
        <v>2.2014440918477041E-2</v>
      </c>
      <c r="J35" s="7">
        <f>泸州老窖!P35</f>
        <v>-0.2008377551825391</v>
      </c>
      <c r="K35" s="7">
        <f>五粮液!P35</f>
        <v>-0.10645251486816321</v>
      </c>
      <c r="L35" s="7">
        <f>伊利股份!P35</f>
        <v>0.35061653267205006</v>
      </c>
      <c r="M35" s="7">
        <f>东阿阿胶!P35</f>
        <v>-6.8001330043679253E-2</v>
      </c>
      <c r="N35" s="7">
        <f>格力电器!P35</f>
        <v>0.20983867484371932</v>
      </c>
      <c r="O35" s="7">
        <f>美的集团!P35</f>
        <v>0.21188741225092556</v>
      </c>
      <c r="P35" s="7">
        <f>中国建筑!P35</f>
        <v>4.5320142393482366E-2</v>
      </c>
      <c r="Q35" s="7">
        <f>中国重工!P35</f>
        <v>3.2912988171209134E-2</v>
      </c>
      <c r="R35" s="7">
        <f>中国船舶!P35</f>
        <v>0.17006689293263388</v>
      </c>
      <c r="S35" s="7">
        <f>上汽集团!P35</f>
        <v>0.29523575130584701</v>
      </c>
      <c r="T35" s="7">
        <f>山东黄金!P35</f>
        <v>-0.3262714056678212</v>
      </c>
      <c r="U35" s="7">
        <f>隧道股份!P35</f>
        <v>0.296375728830232</v>
      </c>
      <c r="V35" s="7">
        <f>乐普医疗!P35</f>
        <v>0.41496601783913634</v>
      </c>
      <c r="W35" s="7">
        <f>金证股份!P35</f>
        <v>0.53632464431855076</v>
      </c>
      <c r="X35" s="7">
        <f>恒生电子!P35</f>
        <v>0.45308459041934412</v>
      </c>
    </row>
    <row r="36" spans="1:24" x14ac:dyDescent="0.2">
      <c r="A36" s="2">
        <f>净值数据!A36</f>
        <v>41912</v>
      </c>
      <c r="B36" s="7">
        <f>民生银行!P36</f>
        <v>0.16736898599034045</v>
      </c>
      <c r="C36" s="7">
        <f>招商银行!P36</f>
        <v>3.0803870434481517E-2</v>
      </c>
      <c r="D36" s="7">
        <f>招商证券!P36</f>
        <v>5.5812153695153466E-2</v>
      </c>
      <c r="E36" s="7">
        <f>国金证券!P36</f>
        <v>0.49548687062637797</v>
      </c>
      <c r="F36" s="7">
        <f>万科A!P36</f>
        <v>8.3806416604499168E-2</v>
      </c>
      <c r="G36" s="7">
        <f>保利地产!P36</f>
        <v>-9.4830466693921145E-2</v>
      </c>
      <c r="H36" s="7">
        <f>京投发展!P36</f>
        <v>0.25654453672014688</v>
      </c>
      <c r="I36" s="7">
        <f>贵州茅台!P36</f>
        <v>4.577426450479738E-2</v>
      </c>
      <c r="J36" s="7">
        <f>泸州老窖!P36</f>
        <v>-0.19951399571748085</v>
      </c>
      <c r="K36" s="7">
        <f>五粮液!P36</f>
        <v>-0.11525456549641522</v>
      </c>
      <c r="L36" s="7">
        <f>伊利股份!P36</f>
        <v>0.32910297555028989</v>
      </c>
      <c r="M36" s="7">
        <f>东阿阿胶!P36</f>
        <v>-7.9227459724223626E-2</v>
      </c>
      <c r="N36" s="7">
        <f>格力电器!P36</f>
        <v>0.17419175564646761</v>
      </c>
      <c r="O36" s="7">
        <f>美的集团!P36</f>
        <v>8.829820823793999E-2</v>
      </c>
      <c r="P36" s="7">
        <f>中国建筑!P36</f>
        <v>0.12465092691415691</v>
      </c>
      <c r="Q36" s="7">
        <f>中国重工!P36</f>
        <v>0.32883635451491333</v>
      </c>
      <c r="R36" s="7">
        <f>中国船舶!P36</f>
        <v>0.75256390033099785</v>
      </c>
      <c r="S36" s="7">
        <f>上汽集团!P36</f>
        <v>0.37160428193722961</v>
      </c>
      <c r="T36" s="7">
        <f>山东黄金!P36</f>
        <v>-0.3163843933748568</v>
      </c>
      <c r="U36" s="7">
        <f>隧道股份!P36</f>
        <v>0.43990943776549285</v>
      </c>
      <c r="V36" s="7">
        <f>乐普医疗!P36</f>
        <v>0.42654599416419003</v>
      </c>
      <c r="W36" s="7">
        <f>金证股份!P36</f>
        <v>0.58978530465480827</v>
      </c>
      <c r="X36" s="7">
        <f>恒生电子!P36</f>
        <v>0.51969491153707414</v>
      </c>
    </row>
    <row r="37" spans="1:24" x14ac:dyDescent="0.2">
      <c r="A37" s="2">
        <f>净值数据!A37</f>
        <v>41943</v>
      </c>
      <c r="B37" s="7">
        <f>民生银行!P37</f>
        <v>0.18314560185297424</v>
      </c>
      <c r="C37" s="7">
        <f>招商银行!P37</f>
        <v>6.9378076835331592E-2</v>
      </c>
      <c r="D37" s="7">
        <f>招商证券!P37</f>
        <v>0.11232546450395242</v>
      </c>
      <c r="E37" s="7">
        <f>国金证券!P37</f>
        <v>0.50972792408916145</v>
      </c>
      <c r="F37" s="7">
        <f>万科A!P37</f>
        <v>0.10655116759808947</v>
      </c>
      <c r="G37" s="7">
        <f>保利地产!P37</f>
        <v>-5.7216052799096473E-2</v>
      </c>
      <c r="H37" s="7">
        <f>京投发展!P37</f>
        <v>0.32483899445553055</v>
      </c>
      <c r="I37" s="7">
        <f>贵州茅台!P37</f>
        <v>1.030819280210582E-2</v>
      </c>
      <c r="J37" s="7">
        <f>泸州老窖!P37</f>
        <v>-0.2351352671694581</v>
      </c>
      <c r="K37" s="7">
        <f>五粮液!P37</f>
        <v>-0.14812917242562229</v>
      </c>
      <c r="L37" s="7">
        <f>伊利股份!P37</f>
        <v>0.28666974442212889</v>
      </c>
      <c r="M37" s="7">
        <f>东阿阿胶!P37</f>
        <v>-9.4591552703116477E-2</v>
      </c>
      <c r="N37" s="7">
        <f>格力电器!P37</f>
        <v>0.1966043501324426</v>
      </c>
      <c r="O37" s="7">
        <f>美的集团!P37</f>
        <v>0.13330684183813957</v>
      </c>
      <c r="P37" s="7">
        <f>中国建筑!P37</f>
        <v>0.14996453623825956</v>
      </c>
      <c r="Q37" s="7">
        <f>中国重工!P37</f>
        <v>0.25624991984267842</v>
      </c>
      <c r="R37" s="7">
        <f>中国船舶!P37</f>
        <v>0.82365853382020515</v>
      </c>
      <c r="S37" s="7">
        <f>上汽集团!P37</f>
        <v>0.34447574780089218</v>
      </c>
      <c r="T37" s="7">
        <f>山东黄金!P37</f>
        <v>-0.30707897004030216</v>
      </c>
      <c r="U37" s="7">
        <f>隧道股份!P37</f>
        <v>0.48997564112784731</v>
      </c>
      <c r="V37" s="7">
        <f>乐普医疗!P37</f>
        <v>0.44080154891596512</v>
      </c>
      <c r="W37" s="7">
        <f>金证股份!P37</f>
        <v>0.57976893749273284</v>
      </c>
      <c r="X37" s="7">
        <f>恒生电子!P37</f>
        <v>0.50137292154694246</v>
      </c>
    </row>
    <row r="38" spans="1:24" x14ac:dyDescent="0.2">
      <c r="A38" s="2">
        <f>净值数据!A38</f>
        <v>41971</v>
      </c>
      <c r="B38" s="7">
        <f>民生银行!P38</f>
        <v>0.27134123395536802</v>
      </c>
      <c r="C38" s="7">
        <f>招商银行!P38</f>
        <v>0.1972488982557552</v>
      </c>
      <c r="D38" s="7">
        <f>招商证券!P38</f>
        <v>0.64331326810514855</v>
      </c>
      <c r="E38" s="7">
        <f>国金证券!P38</f>
        <v>0.55584189643106519</v>
      </c>
      <c r="F38" s="7">
        <f>万科A!P38</f>
        <v>0.27503909638860757</v>
      </c>
      <c r="G38" s="7">
        <f>保利地产!P38</f>
        <v>0.17139643612171929</v>
      </c>
      <c r="H38" s="7">
        <f>京投发展!P38</f>
        <v>0.49679489647752573</v>
      </c>
      <c r="I38" s="7">
        <f>贵州茅台!P38</f>
        <v>4.751919846370356E-3</v>
      </c>
      <c r="J38" s="7">
        <f>泸州老窖!P38</f>
        <v>-0.18120676890086496</v>
      </c>
      <c r="K38" s="7">
        <f>五粮液!P38</f>
        <v>-0.12471726190862942</v>
      </c>
      <c r="L38" s="7">
        <f>伊利股份!P38</f>
        <v>0.28811794514888533</v>
      </c>
      <c r="M38" s="7">
        <f>东阿阿胶!P38</f>
        <v>-7.6182872009510016E-2</v>
      </c>
      <c r="N38" s="7">
        <f>格力电器!P38</f>
        <v>0.2683450261845044</v>
      </c>
      <c r="O38" s="7">
        <f>美的集团!P38</f>
        <v>0.18565805366053501</v>
      </c>
      <c r="P38" s="7">
        <f>中国建筑!P38</f>
        <v>0.37038554918047173</v>
      </c>
      <c r="Q38" s="7">
        <f>中国重工!P38</f>
        <v>0.26457409695876688</v>
      </c>
      <c r="R38" s="7">
        <f>中国船舶!P38</f>
        <v>0.76607053253849666</v>
      </c>
      <c r="S38" s="7">
        <f>上汽集团!P38</f>
        <v>0.47503892163022887</v>
      </c>
      <c r="T38" s="7">
        <f>山东黄金!P38</f>
        <v>-0.23078959604791138</v>
      </c>
      <c r="U38" s="7">
        <f>隧道股份!P38</f>
        <v>0.48348887541952879</v>
      </c>
      <c r="V38" s="7">
        <f>乐普医疗!P38</f>
        <v>0.41093883769125061</v>
      </c>
      <c r="W38" s="7">
        <f>金证股份!P38</f>
        <v>0.60360782158017234</v>
      </c>
      <c r="X38" s="7">
        <f>恒生电子!P38</f>
        <v>0.51925405858558071</v>
      </c>
    </row>
    <row r="39" spans="1:24" x14ac:dyDescent="0.2">
      <c r="A39" s="2">
        <f>净值数据!A39</f>
        <v>42004</v>
      </c>
      <c r="B39" s="7">
        <f>民生银行!P39</f>
        <v>0.63956899026012781</v>
      </c>
      <c r="C39" s="7">
        <f>招商银行!P39</f>
        <v>0.61712979600412488</v>
      </c>
      <c r="D39" s="7">
        <f>招商证券!P39</f>
        <v>1.0715391913562411</v>
      </c>
      <c r="E39" s="7">
        <f>国金证券!P39</f>
        <v>0.56122964162330957</v>
      </c>
      <c r="F39" s="7">
        <f>万科A!P39</f>
        <v>0.60857930783144165</v>
      </c>
      <c r="G39" s="7">
        <f>保利地产!P39</f>
        <v>0.73922774058369978</v>
      </c>
      <c r="H39" s="7">
        <f>京投发展!P39</f>
        <v>0.52134334330281717</v>
      </c>
      <c r="I39" s="7">
        <f>贵州茅台!P39</f>
        <v>0.21636098748795196</v>
      </c>
      <c r="J39" s="7">
        <f>泸州老窖!P39</f>
        <v>-6.5499772000771728E-2</v>
      </c>
      <c r="K39" s="7">
        <f>五粮液!P39</f>
        <v>3.8597698609202258E-2</v>
      </c>
      <c r="L39" s="7">
        <f>伊利股份!P39</f>
        <v>0.35590785741294284</v>
      </c>
      <c r="M39" s="7">
        <f>东阿阿胶!P39</f>
        <v>-9.2300285990545294E-3</v>
      </c>
      <c r="N39" s="7">
        <f>格力电器!P39</f>
        <v>0.53894194822173458</v>
      </c>
      <c r="O39" s="7">
        <f>美的集团!P39</f>
        <v>0.44201394981534436</v>
      </c>
      <c r="P39" s="7">
        <f>中国建筑!P39</f>
        <v>1.3481807411694855</v>
      </c>
      <c r="Q39" s="7">
        <f>中国重工!P39</f>
        <v>0.81942449083446967</v>
      </c>
      <c r="R39" s="7">
        <f>中国船舶!P39</f>
        <v>0.74103397512324087</v>
      </c>
      <c r="S39" s="7">
        <f>上汽集团!P39</f>
        <v>0.5231065632398344</v>
      </c>
      <c r="T39" s="7">
        <f>山东黄金!P39</f>
        <v>-0.15702768908152798</v>
      </c>
      <c r="U39" s="7">
        <f>隧道股份!P39</f>
        <v>0.51466622143343721</v>
      </c>
      <c r="V39" s="7">
        <f>乐普医疗!P39</f>
        <v>0.39060376938817609</v>
      </c>
      <c r="W39" s="7">
        <f>金证股份!P39</f>
        <v>0.56917203850521281</v>
      </c>
      <c r="X39" s="7">
        <f>恒生电子!P39</f>
        <v>0.50380933812419015</v>
      </c>
    </row>
    <row r="40" spans="1:24" x14ac:dyDescent="0.2">
      <c r="A40" s="2">
        <f>净值数据!A40</f>
        <v>42034</v>
      </c>
      <c r="B40" s="7">
        <f>民生银行!P40</f>
        <v>0.55164835883367491</v>
      </c>
      <c r="C40" s="7">
        <f>招商银行!P40</f>
        <v>0.60045061232833774</v>
      </c>
      <c r="D40" s="7">
        <f>招商证券!P40</f>
        <v>0.93723262154593634</v>
      </c>
      <c r="E40" s="7">
        <f>国金证券!P40</f>
        <v>0.5318234066700358</v>
      </c>
      <c r="F40" s="7">
        <f>万科A!P40</f>
        <v>0.54821822313221835</v>
      </c>
      <c r="G40" s="7">
        <f>保利地产!P40</f>
        <v>0.69266102747612157</v>
      </c>
      <c r="H40" s="7">
        <f>京投发展!P40</f>
        <v>0.4986042335294143</v>
      </c>
      <c r="I40" s="7">
        <f>贵州茅台!P40</f>
        <v>0.13287089562797716</v>
      </c>
      <c r="J40" s="7">
        <f>泸州老窖!P40</f>
        <v>-0.1207800782506242</v>
      </c>
      <c r="K40" s="7">
        <f>五粮液!P40</f>
        <v>7.0455412606504675E-2</v>
      </c>
      <c r="L40" s="7">
        <f>伊利股份!P40</f>
        <v>0.32111112287555721</v>
      </c>
      <c r="M40" s="7">
        <f>东阿阿胶!P40</f>
        <v>1.6619015339367715E-2</v>
      </c>
      <c r="N40" s="7">
        <f>格力电器!P40</f>
        <v>0.59053037400299946</v>
      </c>
      <c r="O40" s="7">
        <f>美的集团!P40</f>
        <v>0.48006416902568749</v>
      </c>
      <c r="P40" s="7">
        <f>中国建筑!P40</f>
        <v>1.0920591549162002</v>
      </c>
      <c r="Q40" s="7">
        <f>中国重工!P40</f>
        <v>0.74538127807660803</v>
      </c>
      <c r="R40" s="7">
        <f>中国船舶!P40</f>
        <v>0.71852020918818638</v>
      </c>
      <c r="S40" s="7">
        <f>上汽集团!P40</f>
        <v>0.53052094235415215</v>
      </c>
      <c r="T40" s="7">
        <f>山东黄金!P40</f>
        <v>8.6868584521910375E-2</v>
      </c>
      <c r="U40" s="7">
        <f>隧道股份!P40</f>
        <v>0.49505172594382962</v>
      </c>
      <c r="V40" s="7">
        <f>乐普医疗!P40</f>
        <v>0.38576533604678942</v>
      </c>
      <c r="W40" s="7">
        <f>金证股份!P40</f>
        <v>0.59478458197357398</v>
      </c>
      <c r="X40" s="7">
        <f>恒生电子!P40</f>
        <v>0.49477445715129864</v>
      </c>
    </row>
    <row r="41" spans="1:24" x14ac:dyDescent="0.2">
      <c r="A41" s="2">
        <f>净值数据!A41</f>
        <v>42062</v>
      </c>
      <c r="B41" s="7">
        <f>民生银行!P41</f>
        <v>0.52404885419701741</v>
      </c>
      <c r="C41" s="7">
        <f>招商银行!P41</f>
        <v>0.58530992785944624</v>
      </c>
      <c r="D41" s="7">
        <f>招商证券!P41</f>
        <v>0.96139048593125098</v>
      </c>
      <c r="E41" s="7">
        <f>国金证券!P41</f>
        <v>0.54394025169631677</v>
      </c>
      <c r="F41" s="7">
        <f>万科A!P41</f>
        <v>0.52327918323781031</v>
      </c>
      <c r="G41" s="7">
        <f>保利地产!P41</f>
        <v>0.66302857072281762</v>
      </c>
      <c r="H41" s="7">
        <f>京投发展!P41</f>
        <v>0.51680191066878778</v>
      </c>
      <c r="I41" s="7">
        <f>贵州茅台!P41</f>
        <v>0.21572388925918728</v>
      </c>
      <c r="J41" s="7">
        <f>泸州老窖!P41</f>
        <v>-6.2081656776811656E-2</v>
      </c>
      <c r="K41" s="7">
        <f>五粮液!P41</f>
        <v>3.0102487786275001E-2</v>
      </c>
      <c r="L41" s="7">
        <f>伊利股份!P41</f>
        <v>0.33089335713777501</v>
      </c>
      <c r="M41" s="7">
        <f>东阿阿胶!P41</f>
        <v>1.4112447048661991E-2</v>
      </c>
      <c r="N41" s="7">
        <f>格力电器!P41</f>
        <v>0.57630892817205659</v>
      </c>
      <c r="O41" s="7">
        <f>美的集团!P41</f>
        <v>0.47141639677150105</v>
      </c>
      <c r="P41" s="7">
        <f>中国建筑!P41</f>
        <v>1.1049955586383078</v>
      </c>
      <c r="Q41" s="7">
        <f>中国重工!P41</f>
        <v>0.73977457909912636</v>
      </c>
      <c r="R41" s="7">
        <f>中国船舶!P41</f>
        <v>0.70194580677959872</v>
      </c>
      <c r="S41" s="7">
        <f>上汽集团!P41</f>
        <v>0.5327586392593977</v>
      </c>
      <c r="T41" s="7">
        <f>山东黄金!P41</f>
        <v>8.3344830216168786E-2</v>
      </c>
      <c r="U41" s="7">
        <f>隧道股份!P41</f>
        <v>0.48951081441328803</v>
      </c>
      <c r="V41" s="7">
        <f>乐普医疗!P41</f>
        <v>0.42406381389562076</v>
      </c>
      <c r="W41" s="7">
        <f>金证股份!P41</f>
        <v>0.59115367896900062</v>
      </c>
      <c r="X41" s="7">
        <f>恒生电子!P41</f>
        <v>0.50509060729638788</v>
      </c>
    </row>
    <row r="42" spans="1:24" x14ac:dyDescent="0.2">
      <c r="A42" s="2">
        <f>净值数据!A42</f>
        <v>42094</v>
      </c>
      <c r="B42" s="7">
        <f>民生银行!P42</f>
        <v>0.5368802342792669</v>
      </c>
      <c r="C42" s="7">
        <f>招商银行!P42</f>
        <v>0.57337513815885366</v>
      </c>
      <c r="D42" s="7">
        <f>招商证券!P42</f>
        <v>0.96057332077802537</v>
      </c>
      <c r="E42" s="7">
        <f>国金证券!P42</f>
        <v>0.54577258205390056</v>
      </c>
      <c r="F42" s="7">
        <f>万科A!P42</f>
        <v>0.52574807610514696</v>
      </c>
      <c r="G42" s="7">
        <f>保利地产!P42</f>
        <v>0.67256988428657571</v>
      </c>
      <c r="H42" s="7">
        <f>京投发展!P42</f>
        <v>0.5143664634847922</v>
      </c>
      <c r="I42" s="7">
        <f>贵州茅台!P42</f>
        <v>0.24063557356991438</v>
      </c>
      <c r="J42" s="7">
        <f>泸州老窖!P42</f>
        <v>0.12713164755237472</v>
      </c>
      <c r="K42" s="7">
        <f>五粮液!P42</f>
        <v>0.11383209246799342</v>
      </c>
      <c r="L42" s="7">
        <f>伊利股份!P42</f>
        <v>0.37410500579191353</v>
      </c>
      <c r="M42" s="7">
        <f>东阿阿胶!P42</f>
        <v>0.1048253646230306</v>
      </c>
      <c r="N42" s="7">
        <f>格力电器!P42</f>
        <v>0.57862245983559335</v>
      </c>
      <c r="O42" s="7">
        <f>美的集团!P42</f>
        <v>0.45674651708713898</v>
      </c>
      <c r="P42" s="7">
        <f>中国建筑!P42</f>
        <v>1.1274502083840985</v>
      </c>
      <c r="Q42" s="7">
        <f>中国重工!P42</f>
        <v>0.74776745953910195</v>
      </c>
      <c r="R42" s="7">
        <f>中国船舶!P42</f>
        <v>0.72182984925413596</v>
      </c>
      <c r="S42" s="7">
        <f>上汽集团!P42</f>
        <v>0.52166882585616703</v>
      </c>
      <c r="T42" s="7">
        <f>山东黄金!P42</f>
        <v>0.12982483145393853</v>
      </c>
      <c r="U42" s="7">
        <f>隧道股份!P42</f>
        <v>0.49184581230651903</v>
      </c>
      <c r="V42" s="7">
        <f>乐普医疗!P42</f>
        <v>0.52784803522303347</v>
      </c>
      <c r="W42" s="7">
        <f>金证股份!P42</f>
        <v>0.60802939033494141</v>
      </c>
      <c r="X42" s="7">
        <f>恒生电子!P42</f>
        <v>0.51766871867264252</v>
      </c>
    </row>
    <row r="43" spans="1:24" x14ac:dyDescent="0.2">
      <c r="A43" s="2">
        <f>净值数据!A43</f>
        <v>42124</v>
      </c>
      <c r="B43" s="7">
        <f>民生银行!P43</f>
        <v>0.57596313176274183</v>
      </c>
      <c r="C43" s="7">
        <f>招商银行!P43</f>
        <v>0.57242248415883856</v>
      </c>
      <c r="D43" s="7">
        <f>招商证券!P43</f>
        <v>0.95349933502108186</v>
      </c>
      <c r="E43" s="7">
        <f>国金证券!P43</f>
        <v>0.53079050662674065</v>
      </c>
      <c r="F43" s="7">
        <f>万科A!P43</f>
        <v>0.51895545156245593</v>
      </c>
      <c r="G43" s="7">
        <f>保利地产!P43</f>
        <v>0.69417890818374572</v>
      </c>
      <c r="H43" s="7">
        <f>京投发展!P43</f>
        <v>0.51456016962781548</v>
      </c>
      <c r="I43" s="7">
        <f>贵州茅台!P43</f>
        <v>0.58196250741733535</v>
      </c>
      <c r="J43" s="7">
        <f>泸州老窖!P43</f>
        <v>0.17590062178254384</v>
      </c>
      <c r="K43" s="7">
        <f>五粮液!P43</f>
        <v>0.24825720603886237</v>
      </c>
      <c r="L43" s="7">
        <f>伊利股份!P43</f>
        <v>0.47763754069376629</v>
      </c>
      <c r="M43" s="7">
        <f>东阿阿胶!P43</f>
        <v>0.38086785786721133</v>
      </c>
      <c r="N43" s="7">
        <f>格力电器!P43</f>
        <v>0.60182227864438342</v>
      </c>
      <c r="O43" s="7">
        <f>美的集团!P43</f>
        <v>0.45400440432380296</v>
      </c>
      <c r="P43" s="7">
        <f>中国建筑!P43</f>
        <v>1.1679976898801754</v>
      </c>
      <c r="Q43" s="7">
        <f>中国重工!P43</f>
        <v>0.7897096295428605</v>
      </c>
      <c r="R43" s="7">
        <f>中国船舶!P43</f>
        <v>0.73377716926714864</v>
      </c>
      <c r="S43" s="7">
        <f>上汽集团!P43</f>
        <v>0.51506682248846714</v>
      </c>
      <c r="T43" s="7">
        <f>山东黄金!P43</f>
        <v>0.35799305231156531</v>
      </c>
      <c r="U43" s="7">
        <f>隧道股份!P43</f>
        <v>0.49233392471954462</v>
      </c>
      <c r="V43" s="7">
        <f>乐普医疗!P43</f>
        <v>0.51314222901079853</v>
      </c>
      <c r="W43" s="7">
        <f>金证股份!P43</f>
        <v>0.61903270702339674</v>
      </c>
      <c r="X43" s="7">
        <f>恒生电子!P43</f>
        <v>0.51293734085590326</v>
      </c>
    </row>
    <row r="44" spans="1:24" s="5" customFormat="1" x14ac:dyDescent="0.2">
      <c r="A44" s="12">
        <f>净值数据!A44</f>
        <v>42153</v>
      </c>
      <c r="B44" s="7">
        <f>民生银行!P44</f>
        <v>0.52713012109140012</v>
      </c>
      <c r="C44" s="7">
        <f>招商银行!P44</f>
        <v>0.55752118075611201</v>
      </c>
      <c r="D44" s="7">
        <f>招商证券!P44</f>
        <v>0.91782868752250679</v>
      </c>
      <c r="E44" s="7">
        <f>国金证券!P44</f>
        <v>0.52375800423711705</v>
      </c>
      <c r="F44" s="7">
        <f>万科A!P44</f>
        <v>0.50389440746609404</v>
      </c>
      <c r="G44" s="7">
        <f>保利地产!P44</f>
        <v>0.65932805671067851</v>
      </c>
      <c r="H44" s="7">
        <f>京投发展!P44</f>
        <v>0.50346574383786979</v>
      </c>
      <c r="I44" s="7">
        <f>贵州茅台!P44</f>
        <v>0.6032581017862908</v>
      </c>
      <c r="J44" s="7">
        <f>泸州老窖!P44</f>
        <v>0.14973729430152538</v>
      </c>
      <c r="K44" s="7">
        <f>五粮液!P44</f>
        <v>0.27578409685188099</v>
      </c>
      <c r="L44" s="7">
        <f>伊利股份!P44</f>
        <v>0.5126320605690271</v>
      </c>
      <c r="M44" s="7">
        <f>东阿阿胶!P44</f>
        <v>0.51245578773927236</v>
      </c>
      <c r="N44" s="7">
        <f>格力电器!P44</f>
        <v>0.59549930033555976</v>
      </c>
      <c r="O44" s="7">
        <f>美的集团!P44</f>
        <v>0.43246305709676447</v>
      </c>
      <c r="P44" s="7">
        <f>中国建筑!P44</f>
        <v>1.1212262035525988</v>
      </c>
      <c r="Q44" s="7">
        <f>中国重工!P44</f>
        <v>0.79340500707775585</v>
      </c>
      <c r="R44" s="7">
        <f>中国船舶!P44</f>
        <v>0.71957761255784969</v>
      </c>
      <c r="S44" s="7">
        <f>上汽集团!P44</f>
        <v>0.4967070845668744</v>
      </c>
      <c r="T44" s="7">
        <f>山东黄金!P44</f>
        <v>0.19075085981799988</v>
      </c>
      <c r="U44" s="7">
        <f>隧道股份!P44</f>
        <v>0.50202216344975259</v>
      </c>
      <c r="V44" s="7">
        <f>乐普医疗!P44</f>
        <v>0.53982936304695905</v>
      </c>
      <c r="W44" s="7">
        <f>金证股份!P44</f>
        <v>0.61242896356122878</v>
      </c>
      <c r="X44" s="7">
        <f>恒生电子!P44</f>
        <v>0.49950271756813058</v>
      </c>
    </row>
    <row r="45" spans="1:24" x14ac:dyDescent="0.2">
      <c r="A45" s="2">
        <f>净值数据!A45</f>
        <v>42185</v>
      </c>
      <c r="B45" s="7">
        <f>民生银行!P45</f>
        <v>0.50986171965182181</v>
      </c>
      <c r="C45" s="7">
        <f>招商银行!P45</f>
        <v>0.54907874064805462</v>
      </c>
      <c r="D45" s="7">
        <f>招商证券!P45</f>
        <v>0.88560973687394284</v>
      </c>
      <c r="E45" s="7">
        <f>国金证券!P45</f>
        <v>0.50186341222524899</v>
      </c>
      <c r="F45" s="7">
        <f>万科A!P45</f>
        <v>0.49377451424641494</v>
      </c>
      <c r="G45" s="7">
        <f>保利地产!P45</f>
        <v>0.63982394871133197</v>
      </c>
      <c r="H45" s="7">
        <f>京投发展!P45</f>
        <v>0.49565639033641085</v>
      </c>
      <c r="I45" s="7">
        <f>贵州茅台!P45</f>
        <v>0.57938729474142314</v>
      </c>
      <c r="J45" s="7">
        <f>泸州老窖!P45</f>
        <v>0.47562405305347677</v>
      </c>
      <c r="K45" s="7">
        <f>五粮液!P45</f>
        <v>0.52499945170194873</v>
      </c>
      <c r="L45" s="7">
        <f>伊利股份!P45</f>
        <v>0.48707025544584504</v>
      </c>
      <c r="M45" s="7">
        <f>东阿阿胶!P45</f>
        <v>0.45582617160479644</v>
      </c>
      <c r="N45" s="7">
        <f>格力电器!P45</f>
        <v>0.58296706584457336</v>
      </c>
      <c r="O45" s="7">
        <f>美的集团!P45</f>
        <v>0.41384373411161812</v>
      </c>
      <c r="P45" s="7">
        <f>中国建筑!P45</f>
        <v>1.08867676462163</v>
      </c>
      <c r="Q45" s="7">
        <f>中国重工!P45</f>
        <v>0.76224050757876061</v>
      </c>
      <c r="R45" s="7">
        <f>中国船舶!P45</f>
        <v>0.69516403029955831</v>
      </c>
      <c r="S45" s="7">
        <f>上汽集团!P45</f>
        <v>0.48092458708196584</v>
      </c>
      <c r="T45" s="7">
        <f>山东黄金!P45</f>
        <v>3.2686663654851067E-2</v>
      </c>
      <c r="U45" s="7">
        <f>隧道股份!P45</f>
        <v>0.47384555410739138</v>
      </c>
      <c r="V45" s="7">
        <f>乐普医疗!P45</f>
        <v>0.51563542062206569</v>
      </c>
      <c r="W45" s="7">
        <f>金证股份!P45</f>
        <v>0.58096850352360585</v>
      </c>
      <c r="X45" s="7">
        <f>恒生电子!P45</f>
        <v>0.4822351758628205</v>
      </c>
    </row>
    <row r="46" spans="1:24" x14ac:dyDescent="0.2">
      <c r="A46" s="2">
        <f>净值数据!A46</f>
        <v>42216</v>
      </c>
      <c r="B46" s="7">
        <f>民生银行!P46</f>
        <v>0.45322752089151397</v>
      </c>
      <c r="C46" s="7">
        <f>招商银行!P46</f>
        <v>0.52971275439720578</v>
      </c>
      <c r="D46" s="7">
        <f>招商证券!P46</f>
        <v>0.84722443454647589</v>
      </c>
      <c r="E46" s="7">
        <f>国金证券!P46</f>
        <v>0.45317689160496522</v>
      </c>
      <c r="F46" s="7">
        <f>万科A!P46</f>
        <v>0.48399921934261236</v>
      </c>
      <c r="G46" s="7">
        <f>保利地产!P46</f>
        <v>0.60274171905874097</v>
      </c>
      <c r="H46" s="7">
        <f>京投发展!P46</f>
        <v>0.45069625063683372</v>
      </c>
      <c r="I46" s="7">
        <f>贵州茅台!P46</f>
        <v>0.54511346288886187</v>
      </c>
      <c r="J46" s="7">
        <f>泸州老窖!P46</f>
        <v>0.29241057223428712</v>
      </c>
      <c r="K46" s="7">
        <f>五粮液!P46</f>
        <v>0.37252959337987024</v>
      </c>
      <c r="L46" s="7">
        <f>伊利股份!P46</f>
        <v>0.46617609912368918</v>
      </c>
      <c r="M46" s="7">
        <f>东阿阿胶!P46</f>
        <v>0.39307489652769889</v>
      </c>
      <c r="N46" s="7">
        <f>格力电器!P46</f>
        <v>0.55831252488472805</v>
      </c>
      <c r="O46" s="7">
        <f>美的集团!P46</f>
        <v>0.37638778718068555</v>
      </c>
      <c r="P46" s="7">
        <f>中国建筑!P46</f>
        <v>1.0503289476454816</v>
      </c>
      <c r="Q46" s="7">
        <f>中国重工!P46</f>
        <v>0.74017386355230985</v>
      </c>
      <c r="R46" s="7">
        <f>中国船舶!P46</f>
        <v>0.66284366695462316</v>
      </c>
      <c r="S46" s="7">
        <f>上汽集团!P46</f>
        <v>0.46108671006163626</v>
      </c>
      <c r="T46" s="7">
        <f>山东黄金!P46</f>
        <v>-0.26291569438956264</v>
      </c>
      <c r="U46" s="7">
        <f>隧道股份!P46</f>
        <v>0.46295863776778834</v>
      </c>
      <c r="V46" s="7">
        <f>乐普医疗!P46</f>
        <v>0.50681692626275909</v>
      </c>
      <c r="W46" s="7">
        <f>金证股份!P46</f>
        <v>0.55905626018177368</v>
      </c>
      <c r="X46" s="7">
        <f>恒生电子!P46</f>
        <v>0.43739070174990902</v>
      </c>
    </row>
    <row r="47" spans="1:24" x14ac:dyDescent="0.2">
      <c r="A47" s="2">
        <f>净值数据!A47</f>
        <v>42247</v>
      </c>
      <c r="B47" s="7">
        <f>民生银行!P47</f>
        <v>0.41082171039646065</v>
      </c>
      <c r="C47" s="7">
        <f>招商银行!P47</f>
        <v>0.51519058598311696</v>
      </c>
      <c r="D47" s="7">
        <f>招商证券!P47</f>
        <v>0.80365878356683851</v>
      </c>
      <c r="E47" s="7">
        <f>国金证券!P47</f>
        <v>0.41846347024366026</v>
      </c>
      <c r="F47" s="7">
        <f>万科A!P47</f>
        <v>0.4676341465070597</v>
      </c>
      <c r="G47" s="7">
        <f>保利地产!P47</f>
        <v>0.57924766054470189</v>
      </c>
      <c r="H47" s="7">
        <f>京投发展!P47</f>
        <v>0.42964040919776969</v>
      </c>
      <c r="I47" s="7">
        <f>贵州茅台!P47</f>
        <v>0.52147983329210601</v>
      </c>
      <c r="J47" s="7">
        <f>泸州老窖!P47</f>
        <v>0.23443640423132339</v>
      </c>
      <c r="K47" s="7">
        <f>五粮液!P47</f>
        <v>0.36406301171214595</v>
      </c>
      <c r="L47" s="7">
        <f>伊利股份!P47</f>
        <v>0.44751085484232456</v>
      </c>
      <c r="M47" s="7">
        <f>东阿阿胶!P47</f>
        <v>0.36962292633888216</v>
      </c>
      <c r="N47" s="7">
        <f>格力电器!P47</f>
        <v>0.53646143563733584</v>
      </c>
      <c r="O47" s="7">
        <f>美的集团!P47</f>
        <v>0.33553430864852229</v>
      </c>
      <c r="P47" s="7">
        <f>中国建筑!P47</f>
        <v>1.015918723203149</v>
      </c>
      <c r="Q47" s="7">
        <f>中国重工!P47</f>
        <v>0.71945897220779909</v>
      </c>
      <c r="R47" s="7">
        <f>中国船舶!P47</f>
        <v>0.64502002726333041</v>
      </c>
      <c r="S47" s="7">
        <f>上汽集团!P47</f>
        <v>0.4405488184854407</v>
      </c>
      <c r="T47" s="7">
        <f>山东黄金!P47</f>
        <v>-0.24952272727993841</v>
      </c>
      <c r="U47" s="7">
        <f>隧道股份!P47</f>
        <v>0.44049823036763347</v>
      </c>
      <c r="V47" s="7">
        <f>乐普医疗!P47</f>
        <v>0.46782997142796523</v>
      </c>
      <c r="W47" s="7">
        <f>金证股份!P47</f>
        <v>0.54635043608673328</v>
      </c>
      <c r="X47" s="7">
        <f>恒生电子!P47</f>
        <v>0.41038808727503961</v>
      </c>
    </row>
    <row r="48" spans="1:24" x14ac:dyDescent="0.2">
      <c r="A48" s="2">
        <f>净值数据!A48</f>
        <v>42277</v>
      </c>
      <c r="B48" s="7">
        <f>民生银行!P48</f>
        <v>0.39413692920635124</v>
      </c>
      <c r="C48" s="7">
        <f>招商银行!P48</f>
        <v>0.51167313268954406</v>
      </c>
      <c r="D48" s="7">
        <f>招商证券!P48</f>
        <v>0.78620416207233745</v>
      </c>
      <c r="E48" s="7">
        <f>国金证券!P48</f>
        <v>0.40510011209375163</v>
      </c>
      <c r="F48" s="7">
        <f>万科A!P48</f>
        <v>0.44074799398133679</v>
      </c>
      <c r="G48" s="7">
        <f>保利地产!P48</f>
        <v>0.56038225892629723</v>
      </c>
      <c r="H48" s="7">
        <f>京投发展!P48</f>
        <v>0.43646084878975389</v>
      </c>
      <c r="I48" s="7">
        <f>贵州茅台!P48</f>
        <v>0.50446124653212321</v>
      </c>
      <c r="J48" s="7">
        <f>泸州老窖!P48</f>
        <v>0.19859408590148075</v>
      </c>
      <c r="K48" s="7">
        <f>五粮液!P48</f>
        <v>0.35597272256298718</v>
      </c>
      <c r="L48" s="7">
        <f>伊利股份!P48</f>
        <v>0.4315501385639775</v>
      </c>
      <c r="M48" s="7">
        <f>东阿阿胶!P48</f>
        <v>0.34800912102164805</v>
      </c>
      <c r="N48" s="7">
        <f>格力电器!P48</f>
        <v>0.51653757557250435</v>
      </c>
      <c r="O48" s="7">
        <f>美的集团!P48</f>
        <v>0.29743667642775229</v>
      </c>
      <c r="P48" s="7">
        <f>中国建筑!P48</f>
        <v>0.98772850229813947</v>
      </c>
      <c r="Q48" s="7">
        <f>中国重工!P48</f>
        <v>0.68860302150544617</v>
      </c>
      <c r="R48" s="7">
        <f>中国船舶!P48</f>
        <v>0.62458326839794887</v>
      </c>
      <c r="S48" s="7">
        <f>上汽集团!P48</f>
        <v>0.42760762412352582</v>
      </c>
      <c r="T48" s="7">
        <f>山东黄金!P48</f>
        <v>-0.25810529760349243</v>
      </c>
      <c r="U48" s="7">
        <f>隧道股份!P48</f>
        <v>0.43452495783690459</v>
      </c>
      <c r="V48" s="7">
        <f>乐普医疗!P48</f>
        <v>0.45349348943073986</v>
      </c>
      <c r="W48" s="7">
        <f>金证股份!P48</f>
        <v>0.53419446540491045</v>
      </c>
      <c r="X48" s="7">
        <f>恒生电子!P48</f>
        <v>0.39225437993852741</v>
      </c>
    </row>
    <row r="49" spans="1:24" x14ac:dyDescent="0.2">
      <c r="A49" s="2">
        <f>净值数据!A49</f>
        <v>42307</v>
      </c>
      <c r="B49" s="7">
        <f>民生银行!P49</f>
        <v>0.39519358907660829</v>
      </c>
      <c r="C49" s="7">
        <f>招商银行!P49</f>
        <v>0.50246972117831068</v>
      </c>
      <c r="D49" s="7">
        <f>招商证券!P49</f>
        <v>0.79461290673992591</v>
      </c>
      <c r="E49" s="7">
        <f>国金证券!P49</f>
        <v>0.42242143579718228</v>
      </c>
      <c r="F49" s="7">
        <f>万科A!P49</f>
        <v>0.4469470596590861</v>
      </c>
      <c r="G49" s="7">
        <f>保利地产!P49</f>
        <v>0.56062511412048432</v>
      </c>
      <c r="H49" s="7">
        <f>京投发展!P49</f>
        <v>0.44931912980597621</v>
      </c>
      <c r="I49" s="7">
        <f>贵州茅台!P49</f>
        <v>0.52090812488359872</v>
      </c>
      <c r="J49" s="7">
        <f>泸州老窖!P49</f>
        <v>0.28268651015409318</v>
      </c>
      <c r="K49" s="7">
        <f>五粮液!P49</f>
        <v>0.3482341851159656</v>
      </c>
      <c r="L49" s="7">
        <f>伊利股份!P49</f>
        <v>0.42738011141012366</v>
      </c>
      <c r="M49" s="7">
        <f>东阿阿胶!P49</f>
        <v>0.3820558214326375</v>
      </c>
      <c r="N49" s="7">
        <f>格力电器!P49</f>
        <v>0.51091545482310141</v>
      </c>
      <c r="O49" s="7">
        <f>美的集团!P49</f>
        <v>0.30876326104284813</v>
      </c>
      <c r="P49" s="7">
        <f>中国建筑!P49</f>
        <v>0.9746209749698147</v>
      </c>
      <c r="Q49" s="7">
        <f>中国重工!P49</f>
        <v>0.68230367485426613</v>
      </c>
      <c r="R49" s="7">
        <f>中国船舶!P49</f>
        <v>0.62049437631592586</v>
      </c>
      <c r="S49" s="7">
        <f>上汽集团!P49</f>
        <v>0.42554745088543844</v>
      </c>
      <c r="T49" s="7">
        <f>山东黄金!P49</f>
        <v>-0.21352416866260193</v>
      </c>
      <c r="U49" s="7">
        <f>隧道股份!P49</f>
        <v>0.42864676200171004</v>
      </c>
      <c r="V49" s="7">
        <f>乐普医疗!P49</f>
        <v>0.47765670754600564</v>
      </c>
      <c r="W49" s="7">
        <f>金证股份!P49</f>
        <v>0.55620863702521017</v>
      </c>
      <c r="X49" s="7">
        <f>恒生电子!P49</f>
        <v>0.42464393728978389</v>
      </c>
    </row>
    <row r="50" spans="1:24" x14ac:dyDescent="0.2">
      <c r="A50" s="2">
        <f>净值数据!A50</f>
        <v>42338</v>
      </c>
      <c r="B50" s="7">
        <f>民生银行!P50</f>
        <v>0.38874344949499506</v>
      </c>
      <c r="C50" s="7">
        <f>招商银行!P50</f>
        <v>0.48233937467843946</v>
      </c>
      <c r="D50" s="7">
        <f>招商证券!P50</f>
        <v>0.78711044025551158</v>
      </c>
      <c r="E50" s="7">
        <f>国金证券!P50</f>
        <v>0.41848686642674737</v>
      </c>
      <c r="F50" s="7">
        <f>万科A!P50</f>
        <v>0.46261944507725894</v>
      </c>
      <c r="G50" s="7">
        <f>保利地产!P50</f>
        <v>0.56550359146174123</v>
      </c>
      <c r="H50" s="7">
        <f>京投发展!P50</f>
        <v>0.43826610348705475</v>
      </c>
      <c r="I50" s="7">
        <f>贵州茅台!P50</f>
        <v>0.51038242135374912</v>
      </c>
      <c r="J50" s="7">
        <f>泸州老窖!P50</f>
        <v>0.25251340711357106</v>
      </c>
      <c r="K50" s="7">
        <f>五粮液!P50</f>
        <v>0.29866087601131697</v>
      </c>
      <c r="L50" s="7">
        <f>伊利股份!P50</f>
        <v>0.40576773649288533</v>
      </c>
      <c r="M50" s="7">
        <f>东阿阿胶!P50</f>
        <v>0.36713578720582851</v>
      </c>
      <c r="N50" s="7">
        <f>格力电器!P50</f>
        <v>0.50584320521165127</v>
      </c>
      <c r="O50" s="7">
        <f>美的集团!P50</f>
        <v>0.28646174124756985</v>
      </c>
      <c r="P50" s="7">
        <f>中国建筑!P50</f>
        <v>0.95365970464567007</v>
      </c>
      <c r="Q50" s="7">
        <f>中国重工!P50</f>
        <v>0.65778110863321437</v>
      </c>
      <c r="R50" s="7">
        <f>中国船舶!P50</f>
        <v>0.59749980399211955</v>
      </c>
      <c r="S50" s="7">
        <f>上汽集团!P50</f>
        <v>0.42805059592977646</v>
      </c>
      <c r="T50" s="7">
        <f>山东黄金!P50</f>
        <v>-0.20391978199157312</v>
      </c>
      <c r="U50" s="7">
        <f>隧道股份!P50</f>
        <v>0.4047128483002822</v>
      </c>
      <c r="V50" s="7">
        <f>乐普医疗!P50</f>
        <v>0.47415537058362878</v>
      </c>
      <c r="W50" s="7">
        <f>金证股份!P50</f>
        <v>0.55086096737761081</v>
      </c>
      <c r="X50" s="7">
        <f>恒生电子!P50</f>
        <v>0.41373320344384878</v>
      </c>
    </row>
    <row r="51" spans="1:24" x14ac:dyDescent="0.2">
      <c r="A51" s="2">
        <f>净值数据!A51</f>
        <v>42369</v>
      </c>
      <c r="B51" s="7">
        <f>民生银行!P51</f>
        <v>0.44763657703281079</v>
      </c>
      <c r="C51" s="7">
        <f>招商银行!P51</f>
        <v>0.48325004853864306</v>
      </c>
      <c r="D51" s="7">
        <f>招商证券!P51</f>
        <v>0.78381450359932647</v>
      </c>
      <c r="E51" s="7">
        <f>国金证券!P51</f>
        <v>0.41828143710107701</v>
      </c>
      <c r="F51" s="7">
        <f>万科A!P51</f>
        <v>0.63077264723736182</v>
      </c>
      <c r="G51" s="7">
        <f>保利地产!P51</f>
        <v>0.57542784013534298</v>
      </c>
      <c r="H51" s="7">
        <f>京投发展!P51</f>
        <v>0.4563539074448939</v>
      </c>
      <c r="I51" s="7">
        <f>贵州茅台!P51</f>
        <v>0.50483294060839956</v>
      </c>
      <c r="J51" s="7">
        <f>泸州老窖!P51</f>
        <v>0.34539360380377127</v>
      </c>
      <c r="K51" s="7">
        <f>五粮液!P51</f>
        <v>0.37418488712721287</v>
      </c>
      <c r="L51" s="7">
        <f>伊利股份!P51</f>
        <v>0.41713971049067</v>
      </c>
      <c r="M51" s="7">
        <f>东阿阿胶!P51</f>
        <v>0.4086625980000167</v>
      </c>
      <c r="N51" s="7">
        <f>格力电器!P51</f>
        <v>0.52316313072056997</v>
      </c>
      <c r="O51" s="7">
        <f>美的集团!P51</f>
        <v>0.33739248925746246</v>
      </c>
      <c r="P51" s="7">
        <f>中国建筑!P51</f>
        <v>0.93734185390036973</v>
      </c>
      <c r="Q51" s="7">
        <f>中国重工!P51</f>
        <v>0.63624450344080907</v>
      </c>
      <c r="R51" s="7">
        <f>中国船舶!P51</f>
        <v>0.58150663340600728</v>
      </c>
      <c r="S51" s="7">
        <f>上汽集团!P51</f>
        <v>0.43879987099850104</v>
      </c>
      <c r="T51" s="7">
        <f>山东黄金!P51</f>
        <v>-8.8072519535568383E-2</v>
      </c>
      <c r="U51" s="7">
        <f>隧道股份!P51</f>
        <v>0.39713941353341675</v>
      </c>
      <c r="V51" s="7">
        <f>乐普医疗!P51</f>
        <v>0.45076150855529606</v>
      </c>
      <c r="W51" s="7">
        <f>金证股份!P51</f>
        <v>0.54805706509263064</v>
      </c>
      <c r="X51" s="7">
        <f>恒生电子!P51</f>
        <v>0.39782691704079287</v>
      </c>
    </row>
    <row r="52" spans="1:24" x14ac:dyDescent="0.2">
      <c r="A52" s="2">
        <f>净值数据!A52</f>
        <v>42398</v>
      </c>
      <c r="B52" s="7">
        <f>民生银行!P52</f>
        <v>0.36805448840636412</v>
      </c>
      <c r="C52" s="7">
        <f>招商银行!P52</f>
        <v>0.42921588285211731</v>
      </c>
      <c r="D52" s="7">
        <f>招商证券!P52</f>
        <v>0.7020156560415296</v>
      </c>
      <c r="E52" s="7">
        <f>国金证券!P52</f>
        <v>0.34731161287473022</v>
      </c>
      <c r="F52" s="7">
        <f>万科A!P52</f>
        <v>0.61789973606925241</v>
      </c>
      <c r="G52" s="7">
        <f>保利地产!P52</f>
        <v>0.52052407445783655</v>
      </c>
      <c r="H52" s="7">
        <f>京投发展!P52</f>
        <v>0.39901398604579907</v>
      </c>
      <c r="I52" s="7">
        <f>贵州茅台!P52</f>
        <v>0.47037812985151706</v>
      </c>
      <c r="J52" s="7">
        <f>泸州老窖!P52</f>
        <v>0.18996572519696953</v>
      </c>
      <c r="K52" s="7">
        <f>五粮液!P52</f>
        <v>0.27464596245362927</v>
      </c>
      <c r="L52" s="7">
        <f>伊利股份!P52</f>
        <v>0.36906795617782562</v>
      </c>
      <c r="M52" s="7">
        <f>东阿阿胶!P52</f>
        <v>0.33904642601061452</v>
      </c>
      <c r="N52" s="7">
        <f>格力电器!P52</f>
        <v>0.4846064623341737</v>
      </c>
      <c r="O52" s="7">
        <f>美的集团!P52</f>
        <v>0.26564869346104869</v>
      </c>
      <c r="P52" s="7">
        <f>中国建筑!P52</f>
        <v>0.88426101224111675</v>
      </c>
      <c r="Q52" s="7">
        <f>中国重工!P52</f>
        <v>0.57897217442635251</v>
      </c>
      <c r="R52" s="7">
        <f>中国船舶!P52</f>
        <v>0.51407674913389423</v>
      </c>
      <c r="S52" s="7">
        <f>上汽集团!P52</f>
        <v>0.40337743198888387</v>
      </c>
      <c r="T52" s="7">
        <f>山东黄金!P52</f>
        <v>-0.26961774232296831</v>
      </c>
      <c r="U52" s="7">
        <f>隧道股份!P52</f>
        <v>0.35087669092657925</v>
      </c>
      <c r="V52" s="7">
        <f>乐普医疗!P52</f>
        <v>0.39676341707578633</v>
      </c>
      <c r="W52" s="7">
        <f>金证股份!P52</f>
        <v>0.46770171816870532</v>
      </c>
      <c r="X52" s="7">
        <f>恒生电子!P52</f>
        <v>0.33070923464998025</v>
      </c>
    </row>
    <row r="53" spans="1:24" x14ac:dyDescent="0.2">
      <c r="A53" s="2">
        <f>净值数据!A53</f>
        <v>42429</v>
      </c>
      <c r="B53" s="7">
        <f>民生银行!P53</f>
        <v>0.35644538032339845</v>
      </c>
      <c r="C53" s="7">
        <f>招商银行!P53</f>
        <v>0.41385316705024477</v>
      </c>
      <c r="D53" s="7">
        <f>招商证券!P53</f>
        <v>0.67693469878632495</v>
      </c>
      <c r="E53" s="7">
        <f>国金证券!P53</f>
        <v>0.34278306095433675</v>
      </c>
      <c r="F53" s="7">
        <f>万科A!P53</f>
        <v>0.60554174134786742</v>
      </c>
      <c r="G53" s="7">
        <f>保利地产!P53</f>
        <v>0.51907196803205391</v>
      </c>
      <c r="H53" s="7">
        <f>京投发展!P53</f>
        <v>0.38103624329856234</v>
      </c>
      <c r="I53" s="7">
        <f>贵州茅台!P53</f>
        <v>0.48163486308730352</v>
      </c>
      <c r="J53" s="7">
        <f>泸州老窖!P53</f>
        <v>0.14939661487998945</v>
      </c>
      <c r="K53" s="7">
        <f>五粮液!P53</f>
        <v>0.23828305469281985</v>
      </c>
      <c r="L53" s="7">
        <f>伊利股份!P53</f>
        <v>0.35677071581277064</v>
      </c>
      <c r="M53" s="7">
        <f>东阿阿胶!P53</f>
        <v>0.3313105062088586</v>
      </c>
      <c r="N53" s="7">
        <f>格力电器!P53</f>
        <v>0.47913587650093659</v>
      </c>
      <c r="O53" s="7">
        <f>美的集团!P53</f>
        <v>0.24220378158816591</v>
      </c>
      <c r="P53" s="7">
        <f>中国建筑!P53</f>
        <v>0.86657579199629442</v>
      </c>
      <c r="Q53" s="7">
        <f>中国重工!P53</f>
        <v>0.56136205137794115</v>
      </c>
      <c r="R53" s="7">
        <f>中国船舶!P53</f>
        <v>0.49602011257549083</v>
      </c>
      <c r="S53" s="7">
        <f>上汽集团!P53</f>
        <v>0.39210530651748421</v>
      </c>
      <c r="T53" s="7">
        <f>山东黄金!P53</f>
        <v>0.10331136682704511</v>
      </c>
      <c r="U53" s="7">
        <f>隧道股份!P53</f>
        <v>0.33593128101865055</v>
      </c>
      <c r="V53" s="7">
        <f>乐普医疗!P53</f>
        <v>0.3894442961344895</v>
      </c>
      <c r="W53" s="7">
        <f>金证股份!P53</f>
        <v>0.42293876968573829</v>
      </c>
      <c r="X53" s="7">
        <f>恒生电子!P53</f>
        <v>0.30769125185833213</v>
      </c>
    </row>
    <row r="54" spans="1:24" x14ac:dyDescent="0.2">
      <c r="A54" s="2">
        <f>净值数据!A54</f>
        <v>42460</v>
      </c>
      <c r="B54" s="7">
        <f>民生银行!P54</f>
        <v>0.39544308901421288</v>
      </c>
      <c r="C54" s="7">
        <f>招商银行!P54</f>
        <v>0.43144441355313323</v>
      </c>
      <c r="D54" s="7">
        <f>招商证券!P54</f>
        <v>0.71117406019038509</v>
      </c>
      <c r="E54" s="7">
        <f>国金证券!P54</f>
        <v>0.38400381644522974</v>
      </c>
      <c r="F54" s="7">
        <f>万科A!P54</f>
        <v>0.59366837387045845</v>
      </c>
      <c r="G54" s="7">
        <f>保利地产!P54</f>
        <v>0.51407339369170235</v>
      </c>
      <c r="H54" s="7">
        <f>京投发展!P54</f>
        <v>0.40108452308397036</v>
      </c>
      <c r="I54" s="7">
        <f>贵州茅台!P54</f>
        <v>0.52167659831894997</v>
      </c>
      <c r="J54" s="7">
        <f>泸州老窖!P54</f>
        <v>0.27300486747232222</v>
      </c>
      <c r="K54" s="7">
        <f>五粮液!P54</f>
        <v>0.38103962462794194</v>
      </c>
      <c r="L54" s="7">
        <f>伊利股份!P54</f>
        <v>0.37391671447752906</v>
      </c>
      <c r="M54" s="7">
        <f>东阿阿胶!P54</f>
        <v>0.35747518477213025</v>
      </c>
      <c r="N54" s="7">
        <f>格力电器!P54</f>
        <v>0.4697410553930752</v>
      </c>
      <c r="O54" s="7">
        <f>美的集团!P54</f>
        <v>0.29473302285030489</v>
      </c>
      <c r="P54" s="7">
        <f>中国建筑!P54</f>
        <v>0.8693078488978192</v>
      </c>
      <c r="Q54" s="7">
        <f>中国重工!P54</f>
        <v>0.57726484486300045</v>
      </c>
      <c r="R54" s="7">
        <f>中国船舶!P54</f>
        <v>0.51163132671177181</v>
      </c>
      <c r="S54" s="7">
        <f>上汽集团!P54</f>
        <v>0.40500968704707851</v>
      </c>
      <c r="T54" s="7">
        <f>山东黄金!P54</f>
        <v>0.14539207279132382</v>
      </c>
      <c r="U54" s="7">
        <f>隧道股份!P54</f>
        <v>0.34470622380213567</v>
      </c>
      <c r="V54" s="7">
        <f>乐普医疗!P54</f>
        <v>0.42428485134052152</v>
      </c>
      <c r="W54" s="7">
        <f>金证股份!P54</f>
        <v>0.47995639991813532</v>
      </c>
      <c r="X54" s="7">
        <f>恒生电子!P54</f>
        <v>0.38969731233354055</v>
      </c>
    </row>
    <row r="55" spans="1:24" x14ac:dyDescent="0.2">
      <c r="A55" s="2">
        <f>净值数据!A55</f>
        <v>42489</v>
      </c>
      <c r="B55" s="7">
        <f>民生银行!P55</f>
        <v>0.40122353988921611</v>
      </c>
      <c r="C55" s="7">
        <f>招商银行!P55</f>
        <v>0.45248527365273161</v>
      </c>
      <c r="D55" s="7">
        <f>招商证券!P55</f>
        <v>0.68246123295210381</v>
      </c>
      <c r="E55" s="7">
        <f>国金证券!P55</f>
        <v>0.35374188577342047</v>
      </c>
      <c r="F55" s="7">
        <f>万科A!P55</f>
        <v>0.58225167437294933</v>
      </c>
      <c r="G55" s="7">
        <f>保利地产!P55</f>
        <v>0.49512200032571019</v>
      </c>
      <c r="H55" s="7">
        <f>京投发展!P55</f>
        <v>0.39664645395017439</v>
      </c>
      <c r="I55" s="7">
        <f>贵州茅台!P55</f>
        <v>0.51719978298698566</v>
      </c>
      <c r="J55" s="7">
        <f>泸州老窖!P55</f>
        <v>0.23730898310720838</v>
      </c>
      <c r="K55" s="7">
        <f>五粮液!P55</f>
        <v>0.38133195526519881</v>
      </c>
      <c r="L55" s="7">
        <f>伊利股份!P55</f>
        <v>0.37422653155358709</v>
      </c>
      <c r="M55" s="7">
        <f>东阿阿胶!P55</f>
        <v>0.32684458512123737</v>
      </c>
      <c r="N55" s="7">
        <f>格力电器!P55</f>
        <v>0.46070757355859304</v>
      </c>
      <c r="O55" s="7">
        <f>美的集团!P55</f>
        <v>0.30207558344818097</v>
      </c>
      <c r="P55" s="7">
        <f>中国建筑!P55</f>
        <v>0.84550121914995047</v>
      </c>
      <c r="Q55" s="7">
        <f>中国重工!P55</f>
        <v>0.54651166139959884</v>
      </c>
      <c r="R55" s="7">
        <f>中国船舶!P55</f>
        <v>0.48548154046209779</v>
      </c>
      <c r="S55" s="7">
        <f>上汽集团!P55</f>
        <v>0.40075829574565636</v>
      </c>
      <c r="T55" s="7">
        <f>山东黄金!P55</f>
        <v>0.32206104929468715</v>
      </c>
      <c r="U55" s="7">
        <f>隧道股份!P55</f>
        <v>0.35610505536753112</v>
      </c>
      <c r="V55" s="7">
        <f>乐普医疗!P55</f>
        <v>0.40205865218147263</v>
      </c>
      <c r="W55" s="7">
        <f>金证股份!P55</f>
        <v>0.4334822843360997</v>
      </c>
      <c r="X55" s="7">
        <f>恒生电子!P55</f>
        <v>0.36712595045803331</v>
      </c>
    </row>
    <row r="56" spans="1:24" x14ac:dyDescent="0.2">
      <c r="A56" s="2">
        <f>净值数据!A56</f>
        <v>42521</v>
      </c>
      <c r="B56" s="7">
        <f>民生银行!P56</f>
        <v>0.37871228195400097</v>
      </c>
      <c r="C56" s="7">
        <f>招商银行!P56</f>
        <v>0.44854854953486023</v>
      </c>
      <c r="D56" s="7">
        <f>招商证券!P56</f>
        <v>0.66736930473786216</v>
      </c>
      <c r="E56" s="7">
        <f>国金证券!P56</f>
        <v>0.34849377916996316</v>
      </c>
      <c r="F56" s="7">
        <f>万科A!P56</f>
        <v>0.571265793724403</v>
      </c>
      <c r="G56" s="7">
        <f>保利地产!P56</f>
        <v>0.4822914390628148</v>
      </c>
      <c r="H56" s="7">
        <f>京投发展!P56</f>
        <v>0.37707476169254561</v>
      </c>
      <c r="I56" s="7">
        <f>贵州茅台!P56</f>
        <v>0.52875531448211555</v>
      </c>
      <c r="J56" s="7">
        <f>泸州老窖!P56</f>
        <v>0.26068054423505305</v>
      </c>
      <c r="K56" s="7">
        <f>五粮液!P56</f>
        <v>0.41724156047845207</v>
      </c>
      <c r="L56" s="7">
        <f>伊利股份!P56</f>
        <v>0.38171882560736003</v>
      </c>
      <c r="M56" s="7">
        <f>东阿阿胶!P56</f>
        <v>0.32453568264538513</v>
      </c>
      <c r="N56" s="7">
        <f>格力电器!P56</f>
        <v>0.45201497783107225</v>
      </c>
      <c r="O56" s="7">
        <f>美的集团!P56</f>
        <v>0.30856435807411597</v>
      </c>
      <c r="P56" s="7">
        <f>中国建筑!P56</f>
        <v>0.82874773108930189</v>
      </c>
      <c r="Q56" s="7">
        <f>中国重工!P56</f>
        <v>0.53250125310786278</v>
      </c>
      <c r="R56" s="7">
        <f>中国船舶!P56</f>
        <v>0.47579853735232458</v>
      </c>
      <c r="S56" s="7">
        <f>上汽集团!P56</f>
        <v>0.39253070216777042</v>
      </c>
      <c r="T56" s="7">
        <f>山东黄金!P56</f>
        <v>0.27812172693452375</v>
      </c>
      <c r="U56" s="7">
        <f>隧道股份!P56</f>
        <v>0.33852354961223252</v>
      </c>
      <c r="V56" s="7">
        <f>乐普医疗!P56</f>
        <v>0.40194559580320455</v>
      </c>
      <c r="W56" s="7">
        <f>金证股份!P56</f>
        <v>0.42745083965642472</v>
      </c>
      <c r="X56" s="7">
        <f>恒生电子!P56</f>
        <v>0.38955865622982744</v>
      </c>
    </row>
    <row r="57" spans="1:24" x14ac:dyDescent="0.2">
      <c r="A57" s="2">
        <f>净值数据!A57</f>
        <v>42551</v>
      </c>
      <c r="B57" s="7">
        <f>民生银行!P57</f>
        <v>0.37169792106987476</v>
      </c>
      <c r="C57" s="7">
        <f>招商银行!P57</f>
        <v>0.43069662142145781</v>
      </c>
      <c r="D57" s="7">
        <f>招商证券!P57</f>
        <v>0.65787675621671093</v>
      </c>
      <c r="E57" s="7">
        <f>国金证券!P57</f>
        <v>0.35003301994785829</v>
      </c>
      <c r="F57" s="7">
        <f>万科A!P57</f>
        <v>0.56068679754432149</v>
      </c>
      <c r="G57" s="7">
        <f>保利地产!P57</f>
        <v>0.4778185252839009</v>
      </c>
      <c r="H57" s="7">
        <f>京投发展!P57</f>
        <v>0.38145631211045505</v>
      </c>
      <c r="I57" s="7">
        <f>贵州茅台!P57</f>
        <v>0.54156118357080207</v>
      </c>
      <c r="J57" s="7">
        <f>泸州老窖!P57</f>
        <v>0.39536253908322183</v>
      </c>
      <c r="K57" s="7">
        <f>五粮液!P57</f>
        <v>0.4759435199312676</v>
      </c>
      <c r="L57" s="7">
        <f>伊利股份!P57</f>
        <v>0.39814232945781503</v>
      </c>
      <c r="M57" s="7">
        <f>东阿阿胶!P57</f>
        <v>0.38076663057420168</v>
      </c>
      <c r="N57" s="7">
        <f>格力电器!P57</f>
        <v>0.44364433009345983</v>
      </c>
      <c r="O57" s="7">
        <f>美的集团!P57</f>
        <v>0.35211531557455489</v>
      </c>
      <c r="P57" s="7">
        <f>中国建筑!P57</f>
        <v>0.81491726051319557</v>
      </c>
      <c r="Q57" s="7">
        <f>中国重工!P57</f>
        <v>0.52753856816804734</v>
      </c>
      <c r="R57" s="7">
        <f>中国船舶!P57</f>
        <v>0.46405363971986691</v>
      </c>
      <c r="S57" s="7">
        <f>上汽集团!P57</f>
        <v>0.38526161509058965</v>
      </c>
      <c r="T57" s="7">
        <f>山东黄金!P57</f>
        <v>0.67216083470666232</v>
      </c>
      <c r="U57" s="7">
        <f>隧道股份!P57</f>
        <v>0.33019380871003245</v>
      </c>
      <c r="V57" s="7">
        <f>乐普医疗!P57</f>
        <v>0.39874941858472779</v>
      </c>
      <c r="W57" s="7">
        <f>金证股份!P57</f>
        <v>0.45417695018541715</v>
      </c>
      <c r="X57" s="7">
        <f>恒生电子!P57</f>
        <v>0.4076127406842589</v>
      </c>
    </row>
    <row r="58" spans="1:24" x14ac:dyDescent="0.2">
      <c r="A58" s="2">
        <f>净值数据!A58</f>
        <v>42580</v>
      </c>
      <c r="B58" s="7">
        <f>民生银行!P58</f>
        <v>0.38192776056304578</v>
      </c>
      <c r="C58" s="7">
        <f>招商银行!P58</f>
        <v>0.42991635540819084</v>
      </c>
      <c r="D58" s="7">
        <f>招商证券!P58</f>
        <v>0.6506473092370435</v>
      </c>
      <c r="E58" s="7">
        <f>国金证券!P58</f>
        <v>0.33225368559469648</v>
      </c>
      <c r="F58" s="7">
        <f>万科A!P58</f>
        <v>0.52442401325341437</v>
      </c>
      <c r="G58" s="7">
        <f>保利地产!P58</f>
        <v>0.48114540494112989</v>
      </c>
      <c r="H58" s="7">
        <f>京投发展!P58</f>
        <v>0.36648160362851212</v>
      </c>
      <c r="I58" s="7">
        <f>贵州茅台!P58</f>
        <v>0.54389348800183757</v>
      </c>
      <c r="J58" s="7">
        <f>泸州老窖!P58</f>
        <v>0.46394303461986297</v>
      </c>
      <c r="K58" s="7">
        <f>五粮液!P58</f>
        <v>0.52708254893711226</v>
      </c>
      <c r="L58" s="7">
        <f>伊利股份!P58</f>
        <v>0.42717471068208068</v>
      </c>
      <c r="M58" s="7">
        <f>东阿阿胶!P58</f>
        <v>0.42765629808167427</v>
      </c>
      <c r="N58" s="7">
        <f>格力电器!P58</f>
        <v>0.4355666246843295</v>
      </c>
      <c r="O58" s="7">
        <f>美的集团!P58</f>
        <v>0.44408830089611806</v>
      </c>
      <c r="P58" s="7">
        <f>中国建筑!P58</f>
        <v>0.81793167228784447</v>
      </c>
      <c r="Q58" s="7">
        <f>中国重工!P58</f>
        <v>0.52682429981696721</v>
      </c>
      <c r="R58" s="7">
        <f>中国船舶!P58</f>
        <v>0.46532541646188386</v>
      </c>
      <c r="S58" s="7">
        <f>上汽集团!P58</f>
        <v>0.44454612615375866</v>
      </c>
      <c r="T58" s="7">
        <f>山东黄金!P58</f>
        <v>0.8055080861388324</v>
      </c>
      <c r="U58" s="7">
        <f>隧道股份!P58</f>
        <v>0.34712872916480331</v>
      </c>
      <c r="V58" s="7">
        <f>乐普医疗!P58</f>
        <v>0.3956180890944152</v>
      </c>
      <c r="W58" s="7">
        <f>金证股份!P58</f>
        <v>0.40695940615161197</v>
      </c>
      <c r="X58" s="7">
        <f>恒生电子!P58</f>
        <v>0.35044986381057464</v>
      </c>
    </row>
    <row r="59" spans="1:24" x14ac:dyDescent="0.2">
      <c r="A59" s="2">
        <f>净值数据!A59</f>
        <v>42613</v>
      </c>
      <c r="B59" s="7">
        <f>民生银行!P59</f>
        <v>0.38628132070244714</v>
      </c>
      <c r="C59" s="7">
        <f>招商银行!P59</f>
        <v>0.45348951544753624</v>
      </c>
      <c r="D59" s="7">
        <f>招商证券!P59</f>
        <v>0.65823173857345951</v>
      </c>
      <c r="E59" s="7">
        <f>国金证券!P59</f>
        <v>0.33705714160954359</v>
      </c>
      <c r="F59" s="7">
        <f>万科A!P59</f>
        <v>0.55479379180077126</v>
      </c>
      <c r="G59" s="7">
        <f>保利地产!P59</f>
        <v>0.50071232897263829</v>
      </c>
      <c r="H59" s="7">
        <f>京投发展!P59</f>
        <v>0.37806436917656328</v>
      </c>
      <c r="I59" s="7">
        <f>贵州茅台!P59</f>
        <v>0.53345037123849104</v>
      </c>
      <c r="J59" s="7">
        <f>泸州老窖!P59</f>
        <v>0.45825090191068596</v>
      </c>
      <c r="K59" s="7">
        <f>五粮液!P59</f>
        <v>0.50892211829772727</v>
      </c>
      <c r="L59" s="7">
        <f>伊利股份!P59</f>
        <v>0.3857242184291052</v>
      </c>
      <c r="M59" s="7">
        <f>东阿阿胶!P59</f>
        <v>0.44207926708341816</v>
      </c>
      <c r="N59" s="7">
        <f>格力电器!P59</f>
        <v>0.42778864924353788</v>
      </c>
      <c r="O59" s="7">
        <f>美的集团!P59</f>
        <v>0.4225014357669199</v>
      </c>
      <c r="P59" s="7">
        <f>中国建筑!P59</f>
        <v>0.83777892637057527</v>
      </c>
      <c r="Q59" s="7">
        <f>中国重工!P59</f>
        <v>0.52059233421093176</v>
      </c>
      <c r="R59" s="7">
        <f>中国船舶!P59</f>
        <v>0.45362005115841497</v>
      </c>
      <c r="S59" s="7">
        <f>上汽集团!P59</f>
        <v>0.41806789845281411</v>
      </c>
      <c r="T59" s="7">
        <f>山东黄金!P59</f>
        <v>0.74816528009829564</v>
      </c>
      <c r="U59" s="7">
        <f>隧道股份!P59</f>
        <v>0.35551945979217381</v>
      </c>
      <c r="V59" s="7">
        <f>乐普医疗!P59</f>
        <v>0.39626928060398536</v>
      </c>
      <c r="W59" s="7">
        <f>金证股份!P59</f>
        <v>0.40784473739487503</v>
      </c>
      <c r="X59" s="7">
        <f>恒生电子!P59</f>
        <v>0.35909933518710835</v>
      </c>
    </row>
    <row r="60" spans="1:24" x14ac:dyDescent="0.2">
      <c r="A60" s="2">
        <f>净值数据!A60</f>
        <v>42643</v>
      </c>
      <c r="B60" s="7">
        <f>民生银行!P60</f>
        <v>0.38440768312063311</v>
      </c>
      <c r="C60" s="7">
        <f>招商银行!P60</f>
        <v>0.43178229355076247</v>
      </c>
      <c r="D60" s="7">
        <f>招商证券!P60</f>
        <v>0.63613011108651962</v>
      </c>
      <c r="E60" s="7">
        <f>国金证券!P60</f>
        <v>0.31685033823132835</v>
      </c>
      <c r="F60" s="7">
        <f>万科A!P60</f>
        <v>0.55214709782421778</v>
      </c>
      <c r="G60" s="7">
        <f>保利地产!P60</f>
        <v>0.48473905132798034</v>
      </c>
      <c r="H60" s="7">
        <f>京投发展!P60</f>
        <v>0.36725318280403263</v>
      </c>
      <c r="I60" s="7">
        <f>贵州茅台!P60</f>
        <v>0.52041868575890216</v>
      </c>
      <c r="J60" s="7">
        <f>泸州老窖!P60</f>
        <v>0.44457762713731364</v>
      </c>
      <c r="K60" s="7">
        <f>五粮液!P60</f>
        <v>0.49431772521512407</v>
      </c>
      <c r="L60" s="7">
        <f>伊利股份!P60</f>
        <v>0.36363667948201184</v>
      </c>
      <c r="M60" s="7">
        <f>东阿阿胶!P60</f>
        <v>0.43325353867151528</v>
      </c>
      <c r="N60" s="7">
        <f>格力电器!P60</f>
        <v>0.48835459416097815</v>
      </c>
      <c r="O60" s="7">
        <f>美的集团!P60</f>
        <v>0.40630977499016785</v>
      </c>
      <c r="P60" s="7">
        <f>中国建筑!P60</f>
        <v>0.81132884076478118</v>
      </c>
      <c r="Q60" s="7">
        <f>中国重工!P60</f>
        <v>0.49354206072453466</v>
      </c>
      <c r="R60" s="7">
        <f>中国船舶!P60</f>
        <v>0.43131809525812392</v>
      </c>
      <c r="S60" s="7">
        <f>上汽集团!P60</f>
        <v>0.40690769687142292</v>
      </c>
      <c r="T60" s="7">
        <f>山东黄金!P60</f>
        <v>0.71588712956880096</v>
      </c>
      <c r="U60" s="7">
        <f>隧道股份!P60</f>
        <v>0.34668716821271661</v>
      </c>
      <c r="V60" s="7">
        <f>乐普医疗!P60</f>
        <v>0.38167535782793482</v>
      </c>
      <c r="W60" s="7">
        <f>金证股份!P60</f>
        <v>0.38307979201436249</v>
      </c>
      <c r="X60" s="7">
        <f>恒生电子!P60</f>
        <v>0.33597206516693756</v>
      </c>
    </row>
    <row r="61" spans="1:24" x14ac:dyDescent="0.2">
      <c r="A61" s="2">
        <f>净值数据!A61</f>
        <v>42674</v>
      </c>
      <c r="B61" s="7">
        <f>民生银行!P61</f>
        <v>0.3731866508527073</v>
      </c>
      <c r="C61" s="7">
        <f>招商银行!P61</f>
        <v>0.42120052169770883</v>
      </c>
      <c r="D61" s="7">
        <f>招商证券!P61</f>
        <v>0.63891999246418552</v>
      </c>
      <c r="E61" s="7">
        <f>国金证券!P61</f>
        <v>0.32585285641668582</v>
      </c>
      <c r="F61" s="7">
        <f>万科A!P61</f>
        <v>0.5347832794283689</v>
      </c>
      <c r="G61" s="7">
        <f>保利地产!P61</f>
        <v>0.45967725530958536</v>
      </c>
      <c r="H61" s="7">
        <f>京投发展!P61</f>
        <v>0.35298967362798295</v>
      </c>
      <c r="I61" s="7">
        <f>贵州茅台!P61</f>
        <v>0.51849630800102253</v>
      </c>
      <c r="J61" s="7">
        <f>泸州老窖!P61</f>
        <v>0.46202219005131839</v>
      </c>
      <c r="K61" s="7">
        <f>五粮液!P61</f>
        <v>0.49246225397702048</v>
      </c>
      <c r="L61" s="7">
        <f>伊利股份!P61</f>
        <v>0.39763025591587997</v>
      </c>
      <c r="M61" s="7">
        <f>东阿阿胶!P61</f>
        <v>0.40724437876346031</v>
      </c>
      <c r="N61" s="7">
        <f>格力电器!P61</f>
        <v>0.48275025133859084</v>
      </c>
      <c r="O61" s="7">
        <f>美的集团!P61</f>
        <v>0.397422005968465</v>
      </c>
      <c r="P61" s="7">
        <f>中国建筑!P61</f>
        <v>0.8508804898111153</v>
      </c>
      <c r="Q61" s="7">
        <f>中国重工!P61</f>
        <v>0.49655393411328075</v>
      </c>
      <c r="R61" s="7">
        <f>中国船舶!P61</f>
        <v>0.43411224586655406</v>
      </c>
      <c r="S61" s="7">
        <f>上汽集团!P61</f>
        <v>0.43125033258361101</v>
      </c>
      <c r="T61" s="7">
        <f>山东黄金!P61</f>
        <v>0.71082242504135462</v>
      </c>
      <c r="U61" s="7">
        <f>隧道股份!P61</f>
        <v>0.35757309346659327</v>
      </c>
      <c r="V61" s="7">
        <f>乐普医疗!P61</f>
        <v>0.37583061830443221</v>
      </c>
      <c r="W61" s="7">
        <f>金证股份!P61</f>
        <v>0.38810489273450055</v>
      </c>
      <c r="X61" s="7">
        <f>恒生电子!P61</f>
        <v>0.3467586723999827</v>
      </c>
    </row>
    <row r="62" spans="1:24" x14ac:dyDescent="0.2">
      <c r="A62" s="2">
        <f>净值数据!A62</f>
        <v>42704</v>
      </c>
      <c r="B62" s="7">
        <f>民生银行!P62</f>
        <v>0.38999144724075396</v>
      </c>
      <c r="C62" s="7">
        <f>招商银行!P62</f>
        <v>0.42991642830472654</v>
      </c>
      <c r="D62" s="7">
        <f>招商证券!P62</f>
        <v>0.64926657292558776</v>
      </c>
      <c r="E62" s="7">
        <f>国金证券!P62</f>
        <v>0.33773074080885079</v>
      </c>
      <c r="F62" s="7">
        <f>万科A!P62</f>
        <v>0.53982812768923139</v>
      </c>
      <c r="G62" s="7">
        <f>保利地产!P62</f>
        <v>0.47987702217980654</v>
      </c>
      <c r="H62" s="7">
        <f>京投发展!P62</f>
        <v>0.37049683867993188</v>
      </c>
      <c r="I62" s="7">
        <f>贵州茅台!P62</f>
        <v>0.5101592845763292</v>
      </c>
      <c r="J62" s="7">
        <f>泸州老窖!P62</f>
        <v>0.45375528308943602</v>
      </c>
      <c r="K62" s="7">
        <f>五粮液!P62</f>
        <v>0.48841928569663073</v>
      </c>
      <c r="L62" s="7">
        <f>伊利股份!P62</f>
        <v>0.4302631206652725</v>
      </c>
      <c r="M62" s="7">
        <f>东阿阿胶!P62</f>
        <v>0.42497082503091121</v>
      </c>
      <c r="N62" s="7">
        <f>格力电器!P62</f>
        <v>0.57249876291870305</v>
      </c>
      <c r="O62" s="7">
        <f>美的集团!P62</f>
        <v>0.42949878813144959</v>
      </c>
      <c r="P62" s="7">
        <f>中国建筑!P62</f>
        <v>1.045086966237613</v>
      </c>
      <c r="Q62" s="7">
        <f>中国重工!P62</f>
        <v>0.51435303192451709</v>
      </c>
      <c r="R62" s="7">
        <f>中国船舶!P62</f>
        <v>0.44146389523285468</v>
      </c>
      <c r="S62" s="7">
        <f>上汽集团!P62</f>
        <v>0.45151177205659843</v>
      </c>
      <c r="T62" s="7">
        <f>山东黄金!P62</f>
        <v>0.69458953334649864</v>
      </c>
      <c r="U62" s="7">
        <f>隧道股份!P62</f>
        <v>0.35807565915148909</v>
      </c>
      <c r="V62" s="7">
        <f>乐普医疗!P62</f>
        <v>0.37288036373375877</v>
      </c>
      <c r="W62" s="7">
        <f>金证股份!P62</f>
        <v>0.37672293479186414</v>
      </c>
      <c r="X62" s="7">
        <f>恒生电子!P62</f>
        <v>0.33003621988042409</v>
      </c>
    </row>
    <row r="63" spans="1:24" x14ac:dyDescent="0.2">
      <c r="A63" s="2">
        <f>净值数据!A63</f>
        <v>42734</v>
      </c>
      <c r="B63" s="7">
        <f>民生银行!P63</f>
        <v>0.35091245613403732</v>
      </c>
      <c r="C63" s="7">
        <f>招商银行!P63</f>
        <v>0.40043221758757319</v>
      </c>
      <c r="D63" s="7">
        <f>招商证券!P63</f>
        <v>0.58536833158554047</v>
      </c>
      <c r="E63" s="7">
        <f>国金证券!P63</f>
        <v>0.30502102115574115</v>
      </c>
      <c r="F63" s="7">
        <f>万科A!P63</f>
        <v>0.48355373152832248</v>
      </c>
      <c r="G63" s="7">
        <f>保利地产!P63</f>
        <v>0.44233540502369184</v>
      </c>
      <c r="H63" s="7">
        <f>京投发展!P63</f>
        <v>0.32711117227049469</v>
      </c>
      <c r="I63" s="7">
        <f>贵州茅台!P63</f>
        <v>0.50835885842379502</v>
      </c>
      <c r="J63" s="7">
        <f>泸州老窖!P63</f>
        <v>0.44053755921619331</v>
      </c>
      <c r="K63" s="7">
        <f>五粮液!P63</f>
        <v>0.47314681044858475</v>
      </c>
      <c r="L63" s="7">
        <f>伊利股份!P63</f>
        <v>0.374103678497264</v>
      </c>
      <c r="M63" s="7">
        <f>东阿阿胶!P63</f>
        <v>0.38031016525825612</v>
      </c>
      <c r="N63" s="7">
        <f>格力电器!P63</f>
        <v>0.53129071190277455</v>
      </c>
      <c r="O63" s="7">
        <f>美的集团!P63</f>
        <v>0.38923842307186574</v>
      </c>
      <c r="P63" s="7">
        <f>中国建筑!P63</f>
        <v>0.96845998247089327</v>
      </c>
      <c r="Q63" s="7">
        <f>中国重工!P63</f>
        <v>0.50101989843283312</v>
      </c>
      <c r="R63" s="7">
        <f>中国船舶!P63</f>
        <v>0.47836813273422196</v>
      </c>
      <c r="S63" s="7">
        <f>上汽集团!P63</f>
        <v>0.41171549026371279</v>
      </c>
      <c r="T63" s="7">
        <f>山东黄金!P63</f>
        <v>0.67970077475841495</v>
      </c>
      <c r="U63" s="7">
        <f>隧道股份!P63</f>
        <v>0.36923862019036258</v>
      </c>
      <c r="V63" s="7">
        <f>乐普医疗!P63</f>
        <v>0.35100822066641646</v>
      </c>
      <c r="W63" s="7">
        <f>金证股份!P63</f>
        <v>0.32311042609516694</v>
      </c>
      <c r="X63" s="7">
        <f>恒生电子!P63</f>
        <v>0.26727198942428387</v>
      </c>
    </row>
    <row r="64" spans="1:24" x14ac:dyDescent="0.2">
      <c r="A64" s="2"/>
      <c r="B64" s="10"/>
    </row>
    <row r="65" spans="1:1" x14ac:dyDescent="0.2">
      <c r="A65" s="2"/>
    </row>
  </sheetData>
  <phoneticPr fontId="2" type="noConversion"/>
  <conditionalFormatting sqref="B4:B63">
    <cfRule type="cellIs" dxfId="161" priority="157" operator="greaterThan">
      <formula>0.5</formula>
    </cfRule>
    <cfRule type="dataBar" priority="15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{4164779B-6C34-4F71-BE6C-540C4F1B7CF3}</x14:id>
        </ext>
      </extLst>
    </cfRule>
  </conditionalFormatting>
  <conditionalFormatting sqref="B3">
    <cfRule type="cellIs" dxfId="160" priority="156" operator="greaterThan">
      <formula>0.5</formula>
    </cfRule>
  </conditionalFormatting>
  <conditionalFormatting sqref="B1:B1048576">
    <cfRule type="top10" dxfId="159" priority="88" rank="10"/>
    <cfRule type="dataBar" priority="15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{2F8BA966-37EE-4899-8C52-EEE2116CD5D9}</x14:id>
        </ext>
      </extLst>
    </cfRule>
    <cfRule type="top10" dxfId="158" priority="155" bottom="1" rank="10"/>
  </conditionalFormatting>
  <conditionalFormatting sqref="D4:E63">
    <cfRule type="cellIs" dxfId="157" priority="147" operator="greaterThan">
      <formula>0.5</formula>
    </cfRule>
    <cfRule type="dataBar" priority="14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{FAA8D336-AB9C-4658-AC8E-329AB61A2D4F}</x14:id>
        </ext>
      </extLst>
    </cfRule>
  </conditionalFormatting>
  <conditionalFormatting sqref="D3:E3">
    <cfRule type="cellIs" dxfId="156" priority="146" operator="greaterThan">
      <formula>0.5</formula>
    </cfRule>
  </conditionalFormatting>
  <conditionalFormatting sqref="D1:E1048576">
    <cfRule type="dataBar" priority="14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{A5BFDC61-DF7F-45F2-99C4-391E3D5141BF}</x14:id>
        </ext>
      </extLst>
    </cfRule>
    <cfRule type="top10" dxfId="155" priority="145" bottom="1" rank="10"/>
  </conditionalFormatting>
  <conditionalFormatting sqref="I4:I63">
    <cfRule type="cellIs" dxfId="154" priority="142" operator="greaterThan">
      <formula>0.5</formula>
    </cfRule>
    <cfRule type="dataBar" priority="14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{972A4B3C-CD2C-4A6A-8001-002A458F205F}</x14:id>
        </ext>
      </extLst>
    </cfRule>
  </conditionalFormatting>
  <conditionalFormatting sqref="I3">
    <cfRule type="cellIs" dxfId="153" priority="141" operator="greaterThan">
      <formula>0.5</formula>
    </cfRule>
  </conditionalFormatting>
  <conditionalFormatting sqref="I1:I1048576">
    <cfRule type="dataBar" priority="13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{8BCE3474-A9CC-4ACD-A8B5-3D4AE047FB92}</x14:id>
        </ext>
      </extLst>
    </cfRule>
    <cfRule type="top10" dxfId="152" priority="140" bottom="1" rank="10"/>
  </conditionalFormatting>
  <conditionalFormatting sqref="L4:L63">
    <cfRule type="cellIs" dxfId="151" priority="137" operator="greaterThan">
      <formula>0.5</formula>
    </cfRule>
    <cfRule type="dataBar" priority="13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{1CDBAEBE-1CDC-4AF4-967D-904067ED2349}</x14:id>
        </ext>
      </extLst>
    </cfRule>
  </conditionalFormatting>
  <conditionalFormatting sqref="L3">
    <cfRule type="cellIs" dxfId="150" priority="136" operator="greaterThan">
      <formula>0.5</formula>
    </cfRule>
  </conditionalFormatting>
  <conditionalFormatting sqref="L1:L1048576">
    <cfRule type="dataBar" priority="13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{7D14B3A8-CCEB-4640-99DD-2559C4006A25}</x14:id>
        </ext>
      </extLst>
    </cfRule>
    <cfRule type="top10" dxfId="149" priority="135" bottom="1" rank="10"/>
  </conditionalFormatting>
  <conditionalFormatting sqref="F4:F63">
    <cfRule type="cellIs" dxfId="148" priority="132" operator="greaterThan">
      <formula>0.5</formula>
    </cfRule>
    <cfRule type="dataBar" priority="13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{09501B86-0291-4BC0-98B5-75BD18797DA5}</x14:id>
        </ext>
      </extLst>
    </cfRule>
  </conditionalFormatting>
  <conditionalFormatting sqref="F3">
    <cfRule type="cellIs" dxfId="147" priority="131" operator="greaterThan">
      <formula>0.5</formula>
    </cfRule>
  </conditionalFormatting>
  <conditionalFormatting sqref="F1:F1048576">
    <cfRule type="dataBar" priority="12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{316F4584-9FF5-48DD-877B-C79495611831}</x14:id>
        </ext>
      </extLst>
    </cfRule>
    <cfRule type="top10" dxfId="146" priority="130" bottom="1" rank="10"/>
  </conditionalFormatting>
  <conditionalFormatting sqref="M4:M63">
    <cfRule type="cellIs" dxfId="145" priority="127" operator="greaterThan">
      <formula>0.5</formula>
    </cfRule>
    <cfRule type="dataBar" priority="12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{9CD7EB85-87F5-48E6-93F8-67FEFA7CB1AE}</x14:id>
        </ext>
      </extLst>
    </cfRule>
  </conditionalFormatting>
  <conditionalFormatting sqref="M3">
    <cfRule type="cellIs" dxfId="144" priority="126" operator="greaterThan">
      <formula>0.5</formula>
    </cfRule>
  </conditionalFormatting>
  <conditionalFormatting sqref="M1:M1048576">
    <cfRule type="dataBar" priority="12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{89AAB6C3-FB97-41B9-8D43-CB772019A5BF}</x14:id>
        </ext>
      </extLst>
    </cfRule>
    <cfRule type="top10" dxfId="143" priority="125" bottom="1" rank="10"/>
  </conditionalFormatting>
  <conditionalFormatting sqref="N4:N63">
    <cfRule type="cellIs" dxfId="142" priority="122" operator="greaterThan">
      <formula>0.5</formula>
    </cfRule>
    <cfRule type="dataBar" priority="12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{187D778F-D3A4-4855-88C9-85B45A9E369B}</x14:id>
        </ext>
      </extLst>
    </cfRule>
  </conditionalFormatting>
  <conditionalFormatting sqref="N3">
    <cfRule type="cellIs" dxfId="141" priority="121" operator="greaterThan">
      <formula>0.5</formula>
    </cfRule>
  </conditionalFormatting>
  <conditionalFormatting sqref="N1:N1048576">
    <cfRule type="dataBar" priority="11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{A337BDE5-6ECD-4F9E-98FA-1643EAE3E638}</x14:id>
        </ext>
      </extLst>
    </cfRule>
    <cfRule type="top10" dxfId="140" priority="120" bottom="1" rank="10"/>
  </conditionalFormatting>
  <conditionalFormatting sqref="P4:P63">
    <cfRule type="cellIs" dxfId="139" priority="117" operator="greaterThan">
      <formula>0.5</formula>
    </cfRule>
    <cfRule type="dataBar" priority="11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{B8E94EE6-1BFE-4DF0-9D9A-835E430D86D1}</x14:id>
        </ext>
      </extLst>
    </cfRule>
  </conditionalFormatting>
  <conditionalFormatting sqref="P3">
    <cfRule type="cellIs" dxfId="138" priority="116" operator="greaterThan">
      <formula>0.5</formula>
    </cfRule>
  </conditionalFormatting>
  <conditionalFormatting sqref="P1:P1048576">
    <cfRule type="dataBar" priority="11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{9F5C4D14-45F1-4B94-A628-32456B03B125}</x14:id>
        </ext>
      </extLst>
    </cfRule>
    <cfRule type="top10" dxfId="137" priority="115" bottom="1" rank="10"/>
  </conditionalFormatting>
  <conditionalFormatting sqref="Q4:Q63">
    <cfRule type="cellIs" dxfId="136" priority="112" operator="greaterThan">
      <formula>0.5</formula>
    </cfRule>
    <cfRule type="dataBar" priority="11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{DC693F5B-9786-4115-8809-B7D658174D02}</x14:id>
        </ext>
      </extLst>
    </cfRule>
  </conditionalFormatting>
  <conditionalFormatting sqref="Q3">
    <cfRule type="cellIs" dxfId="135" priority="111" operator="greaterThan">
      <formula>0.5</formula>
    </cfRule>
  </conditionalFormatting>
  <conditionalFormatting sqref="Q1:Q1048576">
    <cfRule type="dataBar" priority="10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{45D1556E-9DCA-43B0-8D5C-9FBB1ED10F87}</x14:id>
        </ext>
      </extLst>
    </cfRule>
    <cfRule type="top10" dxfId="134" priority="110" bottom="1" rank="10"/>
  </conditionalFormatting>
  <conditionalFormatting sqref="R4:R63">
    <cfRule type="cellIs" dxfId="133" priority="107" operator="greaterThan">
      <formula>0.5</formula>
    </cfRule>
    <cfRule type="dataBar" priority="10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{665139EC-5BE4-418E-9742-9C2C250AA4F4}</x14:id>
        </ext>
      </extLst>
    </cfRule>
  </conditionalFormatting>
  <conditionalFormatting sqref="R3">
    <cfRule type="cellIs" dxfId="132" priority="106" operator="greaterThan">
      <formula>0.5</formula>
    </cfRule>
  </conditionalFormatting>
  <conditionalFormatting sqref="R1:R1048576">
    <cfRule type="dataBar" priority="10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{D20BFB47-8075-4DCE-AE06-B8BC496B947E}</x14:id>
        </ext>
      </extLst>
    </cfRule>
    <cfRule type="top10" dxfId="131" priority="105" bottom="1" rank="10"/>
  </conditionalFormatting>
  <conditionalFormatting sqref="W4:W63">
    <cfRule type="cellIs" dxfId="130" priority="102" operator="greaterThan">
      <formula>0.5</formula>
    </cfRule>
    <cfRule type="dataBar" priority="10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{2D384CE9-100D-4BE1-B39B-717DA2EFB137}</x14:id>
        </ext>
      </extLst>
    </cfRule>
  </conditionalFormatting>
  <conditionalFormatting sqref="W3">
    <cfRule type="cellIs" dxfId="129" priority="101" operator="greaterThan">
      <formula>0.5</formula>
    </cfRule>
  </conditionalFormatting>
  <conditionalFormatting sqref="W1:W1048576">
    <cfRule type="dataBar" priority="9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{5578F6DC-C71C-4DF9-84A4-43EB3BEB3A49}</x14:id>
        </ext>
      </extLst>
    </cfRule>
    <cfRule type="top10" dxfId="128" priority="100" bottom="1" rank="10"/>
  </conditionalFormatting>
  <conditionalFormatting sqref="X4:X63">
    <cfRule type="cellIs" dxfId="127" priority="97" operator="greaterThan">
      <formula>0.5</formula>
    </cfRule>
    <cfRule type="dataBar" priority="9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{1E980EF0-73CA-44A0-B159-8019B7384734}</x14:id>
        </ext>
      </extLst>
    </cfRule>
  </conditionalFormatting>
  <conditionalFormatting sqref="X3">
    <cfRule type="cellIs" dxfId="126" priority="96" operator="greaterThan">
      <formula>0.5</formula>
    </cfRule>
  </conditionalFormatting>
  <conditionalFormatting sqref="X1:X1048576">
    <cfRule type="dataBar" priority="9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{D0410FB0-5886-4EF4-81D7-8BAD61F1287C}</x14:id>
        </ext>
      </extLst>
    </cfRule>
    <cfRule type="top10" dxfId="125" priority="95" bottom="1" rank="10"/>
  </conditionalFormatting>
  <conditionalFormatting sqref="C4:C63">
    <cfRule type="cellIs" dxfId="124" priority="78" operator="greaterThan">
      <formula>0.5</formula>
    </cfRule>
    <cfRule type="dataBar" priority="7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{5DEEB609-030F-4DCD-81C9-BE9E7FA24856}</x14:id>
        </ext>
      </extLst>
    </cfRule>
  </conditionalFormatting>
  <conditionalFormatting sqref="C3">
    <cfRule type="cellIs" dxfId="123" priority="77" operator="greaterThan">
      <formula>0.5</formula>
    </cfRule>
  </conditionalFormatting>
  <conditionalFormatting sqref="C1:C1048576">
    <cfRule type="top10" dxfId="122" priority="74" rank="10"/>
    <cfRule type="dataBar" priority="7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{95D999BA-9E08-4CC2-81A3-8A93ADA62916}</x14:id>
        </ext>
      </extLst>
    </cfRule>
    <cfRule type="top10" dxfId="121" priority="76" bottom="1" rank="10"/>
  </conditionalFormatting>
  <conditionalFormatting sqref="G4:G63">
    <cfRule type="cellIs" dxfId="120" priority="44" operator="greaterThan">
      <formula>0.5</formula>
    </cfRule>
    <cfRule type="dataBar" priority="4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{D1DEE4C2-5707-4443-AD7F-10FD0634D714}</x14:id>
        </ext>
      </extLst>
    </cfRule>
  </conditionalFormatting>
  <conditionalFormatting sqref="G3">
    <cfRule type="cellIs" dxfId="119" priority="43" operator="greaterThan">
      <formula>0.5</formula>
    </cfRule>
  </conditionalFormatting>
  <conditionalFormatting sqref="G1:G1048576">
    <cfRule type="dataBar" priority="4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{B241532D-C86A-45AB-8086-E4E871DECD6A}</x14:id>
        </ext>
      </extLst>
    </cfRule>
    <cfRule type="top10" dxfId="118" priority="42" bottom="1" rank="10"/>
  </conditionalFormatting>
  <conditionalFormatting sqref="S4:S63">
    <cfRule type="cellIs" dxfId="117" priority="39" operator="greaterThan">
      <formula>0.5</formula>
    </cfRule>
    <cfRule type="dataBar" priority="4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{7A830253-B919-4CD7-AECE-BDB43683E2EB}</x14:id>
        </ext>
      </extLst>
    </cfRule>
  </conditionalFormatting>
  <conditionalFormatting sqref="S3">
    <cfRule type="cellIs" dxfId="116" priority="38" operator="greaterThan">
      <formula>0.5</formula>
    </cfRule>
  </conditionalFormatting>
  <conditionalFormatting sqref="S1:S1048576">
    <cfRule type="dataBar" priority="3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{F9FBE8A5-E56C-4228-8F56-14F3BD78AD3F}</x14:id>
        </ext>
      </extLst>
    </cfRule>
    <cfRule type="top10" dxfId="115" priority="37" bottom="1" rank="10"/>
  </conditionalFormatting>
  <conditionalFormatting sqref="T4:T63">
    <cfRule type="cellIs" dxfId="114" priority="34" operator="greaterThan">
      <formula>0.5</formula>
    </cfRule>
    <cfRule type="dataBar" priority="3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{4AD7ECF4-9D5B-4E97-9EE4-09ED4977DBCD}</x14:id>
        </ext>
      </extLst>
    </cfRule>
  </conditionalFormatting>
  <conditionalFormatting sqref="T3">
    <cfRule type="cellIs" dxfId="113" priority="33" operator="greaterThan">
      <formula>0.5</formula>
    </cfRule>
  </conditionalFormatting>
  <conditionalFormatting sqref="T1:T1048576">
    <cfRule type="dataBar" priority="3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{0859710D-6D74-4845-AB73-E29BDD4D2BC3}</x14:id>
        </ext>
      </extLst>
    </cfRule>
    <cfRule type="top10" dxfId="112" priority="32" bottom="1" rank="10"/>
  </conditionalFormatting>
  <conditionalFormatting sqref="H4:H63">
    <cfRule type="cellIs" dxfId="111" priority="29" operator="greaterThan">
      <formula>0.5</formula>
    </cfRule>
    <cfRule type="dataBar" priority="3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{D23C7956-B54C-46DD-8390-E5A3F74EB046}</x14:id>
        </ext>
      </extLst>
    </cfRule>
  </conditionalFormatting>
  <conditionalFormatting sqref="H3">
    <cfRule type="cellIs" dxfId="110" priority="28" operator="greaterThan">
      <formula>0.5</formula>
    </cfRule>
  </conditionalFormatting>
  <conditionalFormatting sqref="H1:H1048576">
    <cfRule type="dataBar" priority="2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{A84B1C8C-6D55-40E2-936D-38126883AF08}</x14:id>
        </ext>
      </extLst>
    </cfRule>
    <cfRule type="top10" dxfId="109" priority="27" bottom="1" rank="10"/>
  </conditionalFormatting>
  <conditionalFormatting sqref="U4:U63">
    <cfRule type="cellIs" dxfId="108" priority="24" operator="greaterThan">
      <formula>0.5</formula>
    </cfRule>
    <cfRule type="dataBar" priority="2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{DE099FDC-D879-4867-A86A-2A5C19DEA3E2}</x14:id>
        </ext>
      </extLst>
    </cfRule>
  </conditionalFormatting>
  <conditionalFormatting sqref="U3">
    <cfRule type="cellIs" dxfId="107" priority="23" operator="greaterThan">
      <formula>0.5</formula>
    </cfRule>
  </conditionalFormatting>
  <conditionalFormatting sqref="U1:U1048576">
    <cfRule type="dataBar" priority="2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{D6656DB1-DE75-4EDA-8A50-432BFD9185B5}</x14:id>
        </ext>
      </extLst>
    </cfRule>
    <cfRule type="top10" dxfId="106" priority="22" bottom="1" rank="10"/>
  </conditionalFormatting>
  <conditionalFormatting sqref="O4:O63">
    <cfRule type="cellIs" dxfId="105" priority="19" operator="greaterThan">
      <formula>0.5</formula>
    </cfRule>
    <cfRule type="dataBar" priority="2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{3AE0B6E6-8511-4E04-8D09-B52C40549AFB}</x14:id>
        </ext>
      </extLst>
    </cfRule>
  </conditionalFormatting>
  <conditionalFormatting sqref="O3">
    <cfRule type="cellIs" dxfId="104" priority="18" operator="greaterThan">
      <formula>0.5</formula>
    </cfRule>
  </conditionalFormatting>
  <conditionalFormatting sqref="O1:O1048576">
    <cfRule type="dataBar" priority="1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{AC49BAC8-A69E-4B69-A072-A97595E247ED}</x14:id>
        </ext>
      </extLst>
    </cfRule>
    <cfRule type="top10" dxfId="103" priority="17" bottom="1" rank="10"/>
  </conditionalFormatting>
  <conditionalFormatting sqref="J4:J63">
    <cfRule type="cellIs" dxfId="102" priority="14" operator="greaterThan">
      <formula>0.5</formula>
    </cfRule>
    <cfRule type="dataBar" priority="1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{1774444F-233D-412A-AB25-FE7A63BB4674}</x14:id>
        </ext>
      </extLst>
    </cfRule>
  </conditionalFormatting>
  <conditionalFormatting sqref="J3">
    <cfRule type="cellIs" dxfId="101" priority="13" operator="greaterThan">
      <formula>0.5</formula>
    </cfRule>
  </conditionalFormatting>
  <conditionalFormatting sqref="J1:J1048576">
    <cfRule type="dataBar" priority="1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{852ED57C-9CC3-4358-8FEC-0E7CCABBB914}</x14:id>
        </ext>
      </extLst>
    </cfRule>
    <cfRule type="top10" dxfId="100" priority="12" bottom="1" rank="10"/>
  </conditionalFormatting>
  <conditionalFormatting sqref="K4:K63">
    <cfRule type="cellIs" dxfId="99" priority="9" operator="greaterThan">
      <formula>0.5</formula>
    </cfRule>
    <cfRule type="dataBar" priority="1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{D3ED43B5-47DA-4F22-BD5D-CBD938EFBBA2}</x14:id>
        </ext>
      </extLst>
    </cfRule>
  </conditionalFormatting>
  <conditionalFormatting sqref="K3">
    <cfRule type="cellIs" dxfId="98" priority="8" operator="greaterThan">
      <formula>0.5</formula>
    </cfRule>
  </conditionalFormatting>
  <conditionalFormatting sqref="K1:K1048576">
    <cfRule type="dataBar" priority="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{80480323-2A4B-41D5-8807-58192D0339D3}</x14:id>
        </ext>
      </extLst>
    </cfRule>
    <cfRule type="top10" dxfId="97" priority="7" bottom="1" rank="10"/>
  </conditionalFormatting>
  <conditionalFormatting sqref="V4:V63">
    <cfRule type="cellIs" dxfId="96" priority="4" operator="greaterThan">
      <formula>0.5</formula>
    </cfRule>
    <cfRule type="dataBar" priority="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{3E174AC3-151A-4970-974D-121644875308}</x14:id>
        </ext>
      </extLst>
    </cfRule>
  </conditionalFormatting>
  <conditionalFormatting sqref="V3">
    <cfRule type="cellIs" dxfId="95" priority="3" operator="greaterThan">
      <formula>0.5</formula>
    </cfRule>
  </conditionalFormatting>
  <conditionalFormatting sqref="V1:V1048576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{10240338-AEF1-4E4B-B5CE-DB5D6942C655}</x14:id>
        </ext>
      </extLst>
    </cfRule>
    <cfRule type="top10" dxfId="94" priority="2" bottom="1" rank="10"/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164779B-6C34-4F71-BE6C-540C4F1B7CF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B4:B63</xm:sqref>
        </x14:conditionalFormatting>
        <x14:conditionalFormatting xmlns:xm="http://schemas.microsoft.com/office/excel/2006/main">
          <x14:cfRule type="dataBar" id="{2F8BA966-37EE-4899-8C52-EEE2116CD5D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B1:B1048576</xm:sqref>
        </x14:conditionalFormatting>
        <x14:conditionalFormatting xmlns:xm="http://schemas.microsoft.com/office/excel/2006/main">
          <x14:cfRule type="dataBar" id="{FAA8D336-AB9C-4658-AC8E-329AB61A2D4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D4:E63</xm:sqref>
        </x14:conditionalFormatting>
        <x14:conditionalFormatting xmlns:xm="http://schemas.microsoft.com/office/excel/2006/main">
          <x14:cfRule type="dataBar" id="{A5BFDC61-DF7F-45F2-99C4-391E3D5141B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D1:E1048576</xm:sqref>
        </x14:conditionalFormatting>
        <x14:conditionalFormatting xmlns:xm="http://schemas.microsoft.com/office/excel/2006/main">
          <x14:cfRule type="dataBar" id="{972A4B3C-CD2C-4A6A-8001-002A458F205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I4:I63</xm:sqref>
        </x14:conditionalFormatting>
        <x14:conditionalFormatting xmlns:xm="http://schemas.microsoft.com/office/excel/2006/main">
          <x14:cfRule type="dataBar" id="{8BCE3474-A9CC-4ACD-A8B5-3D4AE047FB9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I1:I1048576</xm:sqref>
        </x14:conditionalFormatting>
        <x14:conditionalFormatting xmlns:xm="http://schemas.microsoft.com/office/excel/2006/main">
          <x14:cfRule type="dataBar" id="{1CDBAEBE-1CDC-4AF4-967D-904067ED234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L4:L63</xm:sqref>
        </x14:conditionalFormatting>
        <x14:conditionalFormatting xmlns:xm="http://schemas.microsoft.com/office/excel/2006/main">
          <x14:cfRule type="dataBar" id="{7D14B3A8-CCEB-4640-99DD-2559C4006A2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L1:L1048576</xm:sqref>
        </x14:conditionalFormatting>
        <x14:conditionalFormatting xmlns:xm="http://schemas.microsoft.com/office/excel/2006/main">
          <x14:cfRule type="dataBar" id="{09501B86-0291-4BC0-98B5-75BD18797DA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F4:F63</xm:sqref>
        </x14:conditionalFormatting>
        <x14:conditionalFormatting xmlns:xm="http://schemas.microsoft.com/office/excel/2006/main">
          <x14:cfRule type="dataBar" id="{316F4584-9FF5-48DD-877B-C7949561183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F1:F1048576</xm:sqref>
        </x14:conditionalFormatting>
        <x14:conditionalFormatting xmlns:xm="http://schemas.microsoft.com/office/excel/2006/main">
          <x14:cfRule type="dataBar" id="{9CD7EB85-87F5-48E6-93F8-67FEFA7CB1A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M4:M63</xm:sqref>
        </x14:conditionalFormatting>
        <x14:conditionalFormatting xmlns:xm="http://schemas.microsoft.com/office/excel/2006/main">
          <x14:cfRule type="dataBar" id="{89AAB6C3-FB97-41B9-8D43-CB772019A5B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M1:M1048576</xm:sqref>
        </x14:conditionalFormatting>
        <x14:conditionalFormatting xmlns:xm="http://schemas.microsoft.com/office/excel/2006/main">
          <x14:cfRule type="dataBar" id="{187D778F-D3A4-4855-88C9-85B45A9E369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N4:N63</xm:sqref>
        </x14:conditionalFormatting>
        <x14:conditionalFormatting xmlns:xm="http://schemas.microsoft.com/office/excel/2006/main">
          <x14:cfRule type="dataBar" id="{A337BDE5-6ECD-4F9E-98FA-1643EAE3E63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N1:N1048576</xm:sqref>
        </x14:conditionalFormatting>
        <x14:conditionalFormatting xmlns:xm="http://schemas.microsoft.com/office/excel/2006/main">
          <x14:cfRule type="dataBar" id="{B8E94EE6-1BFE-4DF0-9D9A-835E430D86D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P4:P63</xm:sqref>
        </x14:conditionalFormatting>
        <x14:conditionalFormatting xmlns:xm="http://schemas.microsoft.com/office/excel/2006/main">
          <x14:cfRule type="dataBar" id="{9F5C4D14-45F1-4B94-A628-32456B03B12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P1:P1048576</xm:sqref>
        </x14:conditionalFormatting>
        <x14:conditionalFormatting xmlns:xm="http://schemas.microsoft.com/office/excel/2006/main">
          <x14:cfRule type="dataBar" id="{DC693F5B-9786-4115-8809-B7D658174D0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Q4:Q63</xm:sqref>
        </x14:conditionalFormatting>
        <x14:conditionalFormatting xmlns:xm="http://schemas.microsoft.com/office/excel/2006/main">
          <x14:cfRule type="dataBar" id="{45D1556E-9DCA-43B0-8D5C-9FBB1ED10F8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Q1:Q1048576</xm:sqref>
        </x14:conditionalFormatting>
        <x14:conditionalFormatting xmlns:xm="http://schemas.microsoft.com/office/excel/2006/main">
          <x14:cfRule type="dataBar" id="{665139EC-5BE4-418E-9742-9C2C250AA4F4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R4:R63</xm:sqref>
        </x14:conditionalFormatting>
        <x14:conditionalFormatting xmlns:xm="http://schemas.microsoft.com/office/excel/2006/main">
          <x14:cfRule type="dataBar" id="{D20BFB47-8075-4DCE-AE06-B8BC496B947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R1:R1048576</xm:sqref>
        </x14:conditionalFormatting>
        <x14:conditionalFormatting xmlns:xm="http://schemas.microsoft.com/office/excel/2006/main">
          <x14:cfRule type="dataBar" id="{2D384CE9-100D-4BE1-B39B-717DA2EFB13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W4:W63</xm:sqref>
        </x14:conditionalFormatting>
        <x14:conditionalFormatting xmlns:xm="http://schemas.microsoft.com/office/excel/2006/main">
          <x14:cfRule type="dataBar" id="{5578F6DC-C71C-4DF9-84A4-43EB3BEB3A4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W1:W1048576</xm:sqref>
        </x14:conditionalFormatting>
        <x14:conditionalFormatting xmlns:xm="http://schemas.microsoft.com/office/excel/2006/main">
          <x14:cfRule type="dataBar" id="{1E980EF0-73CA-44A0-B159-8019B7384734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X4:X63</xm:sqref>
        </x14:conditionalFormatting>
        <x14:conditionalFormatting xmlns:xm="http://schemas.microsoft.com/office/excel/2006/main">
          <x14:cfRule type="dataBar" id="{D0410FB0-5886-4EF4-81D7-8BAD61F1287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X1:X1048576</xm:sqref>
        </x14:conditionalFormatting>
        <x14:conditionalFormatting xmlns:xm="http://schemas.microsoft.com/office/excel/2006/main">
          <x14:cfRule type="dataBar" id="{5DEEB609-030F-4DCD-81C9-BE9E7FA2485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C4:C63</xm:sqref>
        </x14:conditionalFormatting>
        <x14:conditionalFormatting xmlns:xm="http://schemas.microsoft.com/office/excel/2006/main">
          <x14:cfRule type="dataBar" id="{95D999BA-9E08-4CC2-81A3-8A93ADA6291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C1:C1048576</xm:sqref>
        </x14:conditionalFormatting>
        <x14:conditionalFormatting xmlns:xm="http://schemas.microsoft.com/office/excel/2006/main">
          <x14:cfRule type="dataBar" id="{D1DEE4C2-5707-4443-AD7F-10FD0634D714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G4:G63</xm:sqref>
        </x14:conditionalFormatting>
        <x14:conditionalFormatting xmlns:xm="http://schemas.microsoft.com/office/excel/2006/main">
          <x14:cfRule type="dataBar" id="{B241532D-C86A-45AB-8086-E4E871DECD6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G1:G1048576</xm:sqref>
        </x14:conditionalFormatting>
        <x14:conditionalFormatting xmlns:xm="http://schemas.microsoft.com/office/excel/2006/main">
          <x14:cfRule type="dataBar" id="{7A830253-B919-4CD7-AECE-BDB43683E2E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S4:S63</xm:sqref>
        </x14:conditionalFormatting>
        <x14:conditionalFormatting xmlns:xm="http://schemas.microsoft.com/office/excel/2006/main">
          <x14:cfRule type="dataBar" id="{F9FBE8A5-E56C-4228-8F56-14F3BD78AD3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S1:S1048576</xm:sqref>
        </x14:conditionalFormatting>
        <x14:conditionalFormatting xmlns:xm="http://schemas.microsoft.com/office/excel/2006/main">
          <x14:cfRule type="dataBar" id="{4AD7ECF4-9D5B-4E97-9EE4-09ED4977DBC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T4:T63</xm:sqref>
        </x14:conditionalFormatting>
        <x14:conditionalFormatting xmlns:xm="http://schemas.microsoft.com/office/excel/2006/main">
          <x14:cfRule type="dataBar" id="{0859710D-6D74-4845-AB73-E29BDD4D2BC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T1:T1048576</xm:sqref>
        </x14:conditionalFormatting>
        <x14:conditionalFormatting xmlns:xm="http://schemas.microsoft.com/office/excel/2006/main">
          <x14:cfRule type="dataBar" id="{D23C7956-B54C-46DD-8390-E5A3F74EB04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H4:H63</xm:sqref>
        </x14:conditionalFormatting>
        <x14:conditionalFormatting xmlns:xm="http://schemas.microsoft.com/office/excel/2006/main">
          <x14:cfRule type="dataBar" id="{A84B1C8C-6D55-40E2-936D-38126883AF0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H1:H1048576</xm:sqref>
        </x14:conditionalFormatting>
        <x14:conditionalFormatting xmlns:xm="http://schemas.microsoft.com/office/excel/2006/main">
          <x14:cfRule type="dataBar" id="{DE099FDC-D879-4867-A86A-2A5C19DEA3E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U4:U63</xm:sqref>
        </x14:conditionalFormatting>
        <x14:conditionalFormatting xmlns:xm="http://schemas.microsoft.com/office/excel/2006/main">
          <x14:cfRule type="dataBar" id="{D6656DB1-DE75-4EDA-8A50-432BFD9185B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U1:U1048576</xm:sqref>
        </x14:conditionalFormatting>
        <x14:conditionalFormatting xmlns:xm="http://schemas.microsoft.com/office/excel/2006/main">
          <x14:cfRule type="dataBar" id="{3AE0B6E6-8511-4E04-8D09-B52C40549AF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O4:O63</xm:sqref>
        </x14:conditionalFormatting>
        <x14:conditionalFormatting xmlns:xm="http://schemas.microsoft.com/office/excel/2006/main">
          <x14:cfRule type="dataBar" id="{AC49BAC8-A69E-4B69-A072-A97595E247E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O1:O1048576</xm:sqref>
        </x14:conditionalFormatting>
        <x14:conditionalFormatting xmlns:xm="http://schemas.microsoft.com/office/excel/2006/main">
          <x14:cfRule type="dataBar" id="{1774444F-233D-412A-AB25-FE7A63BB4674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J4:J63</xm:sqref>
        </x14:conditionalFormatting>
        <x14:conditionalFormatting xmlns:xm="http://schemas.microsoft.com/office/excel/2006/main">
          <x14:cfRule type="dataBar" id="{852ED57C-9CC3-4358-8FEC-0E7CCABBB91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J1:J1048576</xm:sqref>
        </x14:conditionalFormatting>
        <x14:conditionalFormatting xmlns:xm="http://schemas.microsoft.com/office/excel/2006/main">
          <x14:cfRule type="dataBar" id="{D3ED43B5-47DA-4F22-BD5D-CBD938EFBBA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K4:K63</xm:sqref>
        </x14:conditionalFormatting>
        <x14:conditionalFormatting xmlns:xm="http://schemas.microsoft.com/office/excel/2006/main">
          <x14:cfRule type="dataBar" id="{80480323-2A4B-41D5-8807-58192D0339D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K1:K1048576</xm:sqref>
        </x14:conditionalFormatting>
        <x14:conditionalFormatting xmlns:xm="http://schemas.microsoft.com/office/excel/2006/main">
          <x14:cfRule type="dataBar" id="{3E174AC3-151A-4970-974D-12164487530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V4:V63</xm:sqref>
        </x14:conditionalFormatting>
        <x14:conditionalFormatting xmlns:xm="http://schemas.microsoft.com/office/excel/2006/main">
          <x14:cfRule type="dataBar" id="{10240338-AEF1-4E4B-B5CE-DB5D6942C65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V1:V1048576</xm:sqref>
        </x14:conditionalFormatting>
      </x14:conditionalFormatting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4"/>
  <sheetViews>
    <sheetView workbookViewId="0">
      <selection activeCell="O1" sqref="O1:P1048576"/>
    </sheetView>
  </sheetViews>
  <sheetFormatPr defaultRowHeight="14.25" x14ac:dyDescent="0.2"/>
  <cols>
    <col min="1" max="1" width="11.625" style="3" customWidth="1"/>
    <col min="2" max="2" width="7.125" style="3" customWidth="1"/>
    <col min="3" max="3" width="14.125" customWidth="1"/>
    <col min="4" max="6" width="13" customWidth="1"/>
    <col min="7" max="7" width="12.75" customWidth="1"/>
    <col min="8" max="11" width="13" customWidth="1"/>
    <col min="15" max="15" width="17.75" customWidth="1"/>
    <col min="16" max="16" width="13" customWidth="1"/>
  </cols>
  <sheetData>
    <row r="1" spans="1:16" x14ac:dyDescent="0.2">
      <c r="M1" t="s">
        <v>66</v>
      </c>
      <c r="N1">
        <v>0.5</v>
      </c>
    </row>
    <row r="2" spans="1:16" x14ac:dyDescent="0.2">
      <c r="M2" t="s">
        <v>67</v>
      </c>
      <c r="N2">
        <v>0.4</v>
      </c>
    </row>
    <row r="3" spans="1:16" x14ac:dyDescent="0.2">
      <c r="A3" s="3" t="str">
        <f>净值数据!A3</f>
        <v>日期</v>
      </c>
      <c r="B3" s="3" t="s">
        <v>6</v>
      </c>
      <c r="C3" s="5" t="s">
        <v>5</v>
      </c>
      <c r="D3" s="5" t="s">
        <v>0</v>
      </c>
      <c r="E3" s="5" t="s">
        <v>1</v>
      </c>
      <c r="F3" s="5" t="s">
        <v>2</v>
      </c>
      <c r="G3" s="5" t="s">
        <v>3</v>
      </c>
      <c r="H3" t="s">
        <v>61</v>
      </c>
      <c r="I3" s="5" t="s">
        <v>62</v>
      </c>
      <c r="J3" s="5" t="s">
        <v>63</v>
      </c>
      <c r="K3" s="6" t="s">
        <v>4</v>
      </c>
      <c r="L3" s="5" t="s">
        <v>64</v>
      </c>
      <c r="O3" s="5" t="s">
        <v>68</v>
      </c>
      <c r="P3" s="6" t="s">
        <v>4</v>
      </c>
    </row>
    <row r="4" spans="1:16" x14ac:dyDescent="0.2">
      <c r="A4" s="2">
        <f>净值数据!A4</f>
        <v>40939</v>
      </c>
      <c r="B4" s="8">
        <f>净值数据!Q4</f>
        <v>34.132929279704001</v>
      </c>
      <c r="C4">
        <v>10000</v>
      </c>
      <c r="D4">
        <f>C4</f>
        <v>10000</v>
      </c>
      <c r="E4" s="3">
        <f>C4/B4</f>
        <v>292.97221806117193</v>
      </c>
      <c r="F4">
        <f>E4</f>
        <v>292.97221806117193</v>
      </c>
      <c r="G4" s="3">
        <f>F4*B4</f>
        <v>10000</v>
      </c>
      <c r="H4">
        <f>IF(K4&gt;$N$2,G4*$N$1,0)</f>
        <v>0</v>
      </c>
      <c r="I4">
        <f>IF(K4&gt;$N$2,D4*(1-$N$1),D4)</f>
        <v>10000</v>
      </c>
      <c r="J4">
        <f>IF(K4&gt;$N$2,F4*(1-$N$1),F4)</f>
        <v>292.97221806117193</v>
      </c>
      <c r="K4" s="7">
        <f>G4/D4-1</f>
        <v>0</v>
      </c>
      <c r="L4">
        <f>H4-C4</f>
        <v>-10000</v>
      </c>
      <c r="O4" s="3">
        <f>G4</f>
        <v>10000</v>
      </c>
      <c r="P4" s="7">
        <f>O4/SUM($C$4:C4)-1</f>
        <v>0</v>
      </c>
    </row>
    <row r="5" spans="1:16" x14ac:dyDescent="0.2">
      <c r="A5" s="2">
        <f>净值数据!A5</f>
        <v>40968</v>
      </c>
      <c r="B5" s="8">
        <f>净值数据!Q5</f>
        <v>36.843600555644002</v>
      </c>
      <c r="C5">
        <v>10000</v>
      </c>
      <c r="D5">
        <f>C5+I4</f>
        <v>20000</v>
      </c>
      <c r="E5" s="3">
        <f t="shared" ref="E5:E63" si="0">C5/B5</f>
        <v>271.4175555371479</v>
      </c>
      <c r="F5">
        <f>E5+J4</f>
        <v>564.38977359831983</v>
      </c>
      <c r="G5" s="3">
        <f t="shared" ref="G5:G63" si="1">F5*B5</f>
        <v>20794.151376146849</v>
      </c>
      <c r="H5">
        <f t="shared" ref="H5:H63" si="2">IF(K5&gt;$N$2,G5*$N$1,0)</f>
        <v>0</v>
      </c>
      <c r="I5">
        <f t="shared" ref="I5:I63" si="3">IF(K5&gt;$N$2,D5*(1-$N$1),D5)</f>
        <v>20000</v>
      </c>
      <c r="J5">
        <f t="shared" ref="J5:J63" si="4">IF(K5&gt;$N$2,F5*(1-$N$1),F5)</f>
        <v>564.38977359831983</v>
      </c>
      <c r="K5" s="7">
        <f t="shared" ref="K5:K63" si="5">G5/D5-1</f>
        <v>3.9707568807342497E-2</v>
      </c>
      <c r="L5">
        <f t="shared" ref="L5:L62" si="6">H5-C5</f>
        <v>-10000</v>
      </c>
      <c r="O5" s="3">
        <f>SUM(H$4:H4)+G5</f>
        <v>20794.151376146849</v>
      </c>
      <c r="P5" s="7">
        <f>O5/SUM($C$4:C5)-1</f>
        <v>3.9707568807342497E-2</v>
      </c>
    </row>
    <row r="6" spans="1:16" x14ac:dyDescent="0.2">
      <c r="A6" s="2">
        <f>净值数据!A6</f>
        <v>40998</v>
      </c>
      <c r="B6" s="8">
        <f>净值数据!Q6</f>
        <v>32.087693551648997</v>
      </c>
      <c r="C6">
        <v>10000</v>
      </c>
      <c r="D6">
        <f t="shared" ref="D6:D63" si="7">C6+I5</f>
        <v>30000</v>
      </c>
      <c r="E6" s="3">
        <f t="shared" si="0"/>
        <v>311.64595809617163</v>
      </c>
      <c r="F6">
        <f t="shared" ref="F6:F63" si="8">E6+J5</f>
        <v>876.03573169449146</v>
      </c>
      <c r="G6" s="3">
        <f t="shared" si="1"/>
        <v>28109.966098907444</v>
      </c>
      <c r="H6">
        <f t="shared" si="2"/>
        <v>0</v>
      </c>
      <c r="I6">
        <f t="shared" si="3"/>
        <v>30000</v>
      </c>
      <c r="J6">
        <f t="shared" si="4"/>
        <v>876.03573169449146</v>
      </c>
      <c r="K6" s="7">
        <f t="shared" si="5"/>
        <v>-6.3001130036418496E-2</v>
      </c>
      <c r="L6">
        <f t="shared" si="6"/>
        <v>-10000</v>
      </c>
      <c r="O6" s="3">
        <f>SUM(H$4:H5)+G6</f>
        <v>28109.966098907444</v>
      </c>
      <c r="P6" s="7">
        <f>O6/SUM($C$4:C6)-1</f>
        <v>-6.3001130036418496E-2</v>
      </c>
    </row>
    <row r="7" spans="1:16" x14ac:dyDescent="0.2">
      <c r="A7" s="2">
        <f>净值数据!A7</f>
        <v>41026</v>
      </c>
      <c r="B7" s="8">
        <f>净值数据!Q7</f>
        <v>34.377574701721002</v>
      </c>
      <c r="C7">
        <v>10000</v>
      </c>
      <c r="D7">
        <f t="shared" si="7"/>
        <v>40000</v>
      </c>
      <c r="E7" s="3">
        <f t="shared" si="0"/>
        <v>290.88730332973091</v>
      </c>
      <c r="F7">
        <f t="shared" si="8"/>
        <v>1166.9230350242224</v>
      </c>
      <c r="G7" s="3">
        <f t="shared" si="1"/>
        <v>40115.9838077042</v>
      </c>
      <c r="H7">
        <f t="shared" si="2"/>
        <v>0</v>
      </c>
      <c r="I7">
        <f t="shared" si="3"/>
        <v>40000</v>
      </c>
      <c r="J7">
        <f t="shared" si="4"/>
        <v>1166.9230350242224</v>
      </c>
      <c r="K7" s="7">
        <f t="shared" si="5"/>
        <v>2.8995951926049646E-3</v>
      </c>
      <c r="L7">
        <f t="shared" si="6"/>
        <v>-10000</v>
      </c>
      <c r="O7" s="3">
        <f>SUM(H$4:H6)+G7</f>
        <v>40115.9838077042</v>
      </c>
      <c r="P7" s="7">
        <f>O7/SUM($C$4:C7)-1</f>
        <v>2.8995951926049646E-3</v>
      </c>
    </row>
    <row r="8" spans="1:16" x14ac:dyDescent="0.2">
      <c r="A8" s="2">
        <f>净值数据!A8</f>
        <v>41060</v>
      </c>
      <c r="B8" s="8">
        <f>净值数据!Q8</f>
        <v>33.575137717506998</v>
      </c>
      <c r="C8">
        <v>10000</v>
      </c>
      <c r="D8">
        <f t="shared" si="7"/>
        <v>50000</v>
      </c>
      <c r="E8" s="3">
        <f t="shared" si="0"/>
        <v>297.83943357544968</v>
      </c>
      <c r="F8">
        <f t="shared" si="8"/>
        <v>1464.762468599672</v>
      </c>
      <c r="G8" s="3">
        <f t="shared" si="1"/>
        <v>49179.601606669508</v>
      </c>
      <c r="H8">
        <f t="shared" si="2"/>
        <v>0</v>
      </c>
      <c r="I8">
        <f t="shared" si="3"/>
        <v>50000</v>
      </c>
      <c r="J8">
        <f t="shared" si="4"/>
        <v>1464.762468599672</v>
      </c>
      <c r="K8" s="7">
        <f t="shared" si="5"/>
        <v>-1.6407967866609807E-2</v>
      </c>
      <c r="L8">
        <f t="shared" si="6"/>
        <v>-10000</v>
      </c>
      <c r="O8" s="3">
        <f>SUM(H$4:H7)+G8</f>
        <v>49179.601606669508</v>
      </c>
      <c r="P8" s="7">
        <f>O8/SUM($C$4:C8)-1</f>
        <v>-1.6407967866609807E-2</v>
      </c>
    </row>
    <row r="9" spans="1:16" x14ac:dyDescent="0.2">
      <c r="A9" s="2">
        <f>净值数据!A9</f>
        <v>41089</v>
      </c>
      <c r="B9" s="8">
        <f>净值数据!Q9</f>
        <v>32.272165732127</v>
      </c>
      <c r="C9">
        <v>10000</v>
      </c>
      <c r="D9">
        <f t="shared" si="7"/>
        <v>60000</v>
      </c>
      <c r="E9" s="3">
        <f t="shared" si="0"/>
        <v>309.86454652607904</v>
      </c>
      <c r="F9">
        <f t="shared" si="8"/>
        <v>1774.6270151257511</v>
      </c>
      <c r="G9" s="3">
        <f t="shared" si="1"/>
        <v>57271.057144848084</v>
      </c>
      <c r="H9">
        <f t="shared" si="2"/>
        <v>0</v>
      </c>
      <c r="I9">
        <f t="shared" si="3"/>
        <v>60000</v>
      </c>
      <c r="J9">
        <f t="shared" si="4"/>
        <v>1774.6270151257511</v>
      </c>
      <c r="K9" s="7">
        <f t="shared" si="5"/>
        <v>-4.5482380919198651E-2</v>
      </c>
      <c r="L9">
        <f t="shared" si="6"/>
        <v>-10000</v>
      </c>
      <c r="O9" s="3">
        <f>SUM(H$4:H8)+G9</f>
        <v>57271.057144848084</v>
      </c>
      <c r="P9" s="7">
        <f>O9/SUM($C$4:C9)-1</f>
        <v>-4.5482380919198651E-2</v>
      </c>
    </row>
    <row r="10" spans="1:16" x14ac:dyDescent="0.2">
      <c r="A10" s="2">
        <f>净值数据!A10</f>
        <v>41121</v>
      </c>
      <c r="B10" s="8">
        <f>净值数据!Q10</f>
        <v>32.920753715780997</v>
      </c>
      <c r="C10">
        <v>10000</v>
      </c>
      <c r="D10">
        <f t="shared" si="7"/>
        <v>70000</v>
      </c>
      <c r="E10" s="3">
        <f t="shared" si="0"/>
        <v>303.75975247511934</v>
      </c>
      <c r="F10">
        <f t="shared" si="8"/>
        <v>2078.3867676008704</v>
      </c>
      <c r="G10" s="3">
        <f t="shared" si="1"/>
        <v>68422.058902326404</v>
      </c>
      <c r="H10">
        <f t="shared" si="2"/>
        <v>0</v>
      </c>
      <c r="I10">
        <f t="shared" si="3"/>
        <v>70000</v>
      </c>
      <c r="J10">
        <f t="shared" si="4"/>
        <v>2078.3867676008704</v>
      </c>
      <c r="K10" s="7">
        <f t="shared" si="5"/>
        <v>-2.2542015681051408E-2</v>
      </c>
      <c r="L10">
        <f t="shared" si="6"/>
        <v>-10000</v>
      </c>
      <c r="O10" s="3">
        <f>SUM(H$4:H9)+G10</f>
        <v>68422.058902326404</v>
      </c>
      <c r="P10" s="7">
        <f>O10/SUM($C$4:C10)-1</f>
        <v>-2.2542015681051408E-2</v>
      </c>
    </row>
    <row r="11" spans="1:16" x14ac:dyDescent="0.2">
      <c r="A11" s="2">
        <f>净值数据!A11</f>
        <v>41152</v>
      </c>
      <c r="B11" s="8">
        <f>净值数据!Q11</f>
        <v>32.950234987765</v>
      </c>
      <c r="C11">
        <v>10000</v>
      </c>
      <c r="D11">
        <f t="shared" si="7"/>
        <v>80000</v>
      </c>
      <c r="E11" s="3">
        <f t="shared" si="0"/>
        <v>303.48797220150857</v>
      </c>
      <c r="F11">
        <f t="shared" si="8"/>
        <v>2381.8747398023788</v>
      </c>
      <c r="G11" s="3">
        <f t="shared" si="1"/>
        <v>78483.332387910006</v>
      </c>
      <c r="H11">
        <f t="shared" si="2"/>
        <v>0</v>
      </c>
      <c r="I11">
        <f t="shared" si="3"/>
        <v>80000</v>
      </c>
      <c r="J11">
        <f t="shared" si="4"/>
        <v>2381.8747398023788</v>
      </c>
      <c r="K11" s="7">
        <f t="shared" si="5"/>
        <v>-1.8958345151124933E-2</v>
      </c>
      <c r="L11">
        <f t="shared" si="6"/>
        <v>-10000</v>
      </c>
      <c r="O11" s="3">
        <f>SUM(H$4:H10)+G11</f>
        <v>78483.332387910006</v>
      </c>
      <c r="P11" s="7">
        <f>O11/SUM($C$4:C11)-1</f>
        <v>-1.8958345151124933E-2</v>
      </c>
    </row>
    <row r="12" spans="1:16" x14ac:dyDescent="0.2">
      <c r="A12" s="2">
        <f>净值数据!A12</f>
        <v>41180</v>
      </c>
      <c r="B12" s="8">
        <f>净值数据!Q12</f>
        <v>40.998622239474003</v>
      </c>
      <c r="C12">
        <v>10000</v>
      </c>
      <c r="D12">
        <f t="shared" si="7"/>
        <v>90000</v>
      </c>
      <c r="E12" s="3">
        <f t="shared" si="0"/>
        <v>243.91063537671445</v>
      </c>
      <c r="F12">
        <f t="shared" si="8"/>
        <v>2625.7853751790931</v>
      </c>
      <c r="G12" s="3">
        <f t="shared" si="1"/>
        <v>107653.58267890316</v>
      </c>
      <c r="H12">
        <f t="shared" si="2"/>
        <v>0</v>
      </c>
      <c r="I12">
        <f t="shared" si="3"/>
        <v>90000</v>
      </c>
      <c r="J12">
        <f t="shared" si="4"/>
        <v>2625.7853751790931</v>
      </c>
      <c r="K12" s="7">
        <f t="shared" si="5"/>
        <v>0.19615091865447942</v>
      </c>
      <c r="L12">
        <f t="shared" si="6"/>
        <v>-10000</v>
      </c>
      <c r="O12" s="3">
        <f>SUM(H$4:H11)+G12</f>
        <v>107653.58267890316</v>
      </c>
      <c r="P12" s="7">
        <f>O12/SUM($C$4:C12)-1</f>
        <v>0.19615091865447942</v>
      </c>
    </row>
    <row r="13" spans="1:16" x14ac:dyDescent="0.2">
      <c r="A13" s="2">
        <f>净值数据!A13</f>
        <v>41213</v>
      </c>
      <c r="B13" s="8">
        <f>净值数据!Q13</f>
        <v>36.497814716541001</v>
      </c>
      <c r="C13">
        <v>10000</v>
      </c>
      <c r="D13">
        <f t="shared" si="7"/>
        <v>100000</v>
      </c>
      <c r="E13" s="3">
        <f t="shared" si="0"/>
        <v>273.9890066751845</v>
      </c>
      <c r="F13">
        <f t="shared" si="8"/>
        <v>2899.7743818542776</v>
      </c>
      <c r="G13" s="3">
        <f t="shared" si="1"/>
        <v>105835.42810868964</v>
      </c>
      <c r="H13">
        <f t="shared" si="2"/>
        <v>0</v>
      </c>
      <c r="I13">
        <f t="shared" si="3"/>
        <v>100000</v>
      </c>
      <c r="J13">
        <f t="shared" si="4"/>
        <v>2899.7743818542776</v>
      </c>
      <c r="K13" s="7">
        <f t="shared" si="5"/>
        <v>5.8354281086896442E-2</v>
      </c>
      <c r="L13">
        <f t="shared" si="6"/>
        <v>-10000</v>
      </c>
      <c r="O13" s="3">
        <f>SUM(H$4:H12)+G13</f>
        <v>105835.42810868964</v>
      </c>
      <c r="P13" s="7">
        <f>O13/SUM($C$4:C13)-1</f>
        <v>5.8354281086896442E-2</v>
      </c>
    </row>
    <row r="14" spans="1:16" x14ac:dyDescent="0.2">
      <c r="A14" s="2">
        <f>净值数据!A14</f>
        <v>41243</v>
      </c>
      <c r="B14" s="8">
        <f>净值数据!Q14</f>
        <v>36.222656178020998</v>
      </c>
      <c r="C14">
        <v>10000</v>
      </c>
      <c r="D14">
        <f t="shared" si="7"/>
        <v>110000</v>
      </c>
      <c r="E14" s="3">
        <f t="shared" si="0"/>
        <v>276.0703122060869</v>
      </c>
      <c r="F14">
        <f t="shared" si="8"/>
        <v>3175.8446940603644</v>
      </c>
      <c r="G14" s="3">
        <f t="shared" si="1"/>
        <v>115037.53042774086</v>
      </c>
      <c r="H14">
        <f t="shared" si="2"/>
        <v>0</v>
      </c>
      <c r="I14">
        <f t="shared" si="3"/>
        <v>110000</v>
      </c>
      <c r="J14">
        <f t="shared" si="4"/>
        <v>3175.8446940603644</v>
      </c>
      <c r="K14" s="7">
        <f t="shared" si="5"/>
        <v>4.579573116128044E-2</v>
      </c>
      <c r="L14">
        <f t="shared" si="6"/>
        <v>-10000</v>
      </c>
      <c r="O14" s="3">
        <f>SUM(H$4:H13)+G14</f>
        <v>115037.53042774086</v>
      </c>
      <c r="P14" s="7">
        <f>O14/SUM($C$4:C14)-1</f>
        <v>4.579573116128044E-2</v>
      </c>
    </row>
    <row r="15" spans="1:16" x14ac:dyDescent="0.2">
      <c r="A15" s="2">
        <f>净值数据!A15</f>
        <v>41274</v>
      </c>
      <c r="B15" s="8">
        <f>净值数据!Q15</f>
        <v>37.500177964005999</v>
      </c>
      <c r="C15">
        <v>10000</v>
      </c>
      <c r="D15">
        <f t="shared" si="7"/>
        <v>120000</v>
      </c>
      <c r="E15" s="3">
        <f t="shared" si="0"/>
        <v>266.66540115085201</v>
      </c>
      <c r="F15">
        <f t="shared" si="8"/>
        <v>3442.5100952112166</v>
      </c>
      <c r="G15" s="3">
        <f t="shared" si="1"/>
        <v>129094.74121330786</v>
      </c>
      <c r="H15">
        <f t="shared" si="2"/>
        <v>0</v>
      </c>
      <c r="I15">
        <f t="shared" si="3"/>
        <v>120000</v>
      </c>
      <c r="J15">
        <f t="shared" si="4"/>
        <v>3442.5100952112166</v>
      </c>
      <c r="K15" s="7">
        <f t="shared" si="5"/>
        <v>7.5789510110898739E-2</v>
      </c>
      <c r="L15">
        <f t="shared" si="6"/>
        <v>-10000</v>
      </c>
      <c r="O15" s="3">
        <f>SUM(H$4:H14)+G15</f>
        <v>129094.74121330786</v>
      </c>
      <c r="P15" s="7">
        <f>O15/SUM($C$4:C15)-1</f>
        <v>7.5789510110898739E-2</v>
      </c>
    </row>
    <row r="16" spans="1:16" x14ac:dyDescent="0.2">
      <c r="A16" s="2">
        <f>净值数据!A16</f>
        <v>41305</v>
      </c>
      <c r="B16" s="8">
        <f>净值数据!Q16</f>
        <v>36.714010711092001</v>
      </c>
      <c r="C16">
        <v>10000</v>
      </c>
      <c r="D16">
        <f t="shared" si="7"/>
        <v>130000</v>
      </c>
      <c r="E16" s="3">
        <f t="shared" si="0"/>
        <v>272.37558104701458</v>
      </c>
      <c r="F16">
        <f t="shared" si="8"/>
        <v>3714.8856762582313</v>
      </c>
      <c r="G16" s="3">
        <f t="shared" si="1"/>
        <v>136388.35250862697</v>
      </c>
      <c r="H16">
        <f t="shared" si="2"/>
        <v>0</v>
      </c>
      <c r="I16">
        <f t="shared" si="3"/>
        <v>130000</v>
      </c>
      <c r="J16">
        <f t="shared" si="4"/>
        <v>3714.8856762582313</v>
      </c>
      <c r="K16" s="7">
        <f t="shared" si="5"/>
        <v>4.9141173143284256E-2</v>
      </c>
      <c r="L16">
        <f t="shared" si="6"/>
        <v>-10000</v>
      </c>
      <c r="O16" s="3">
        <f>SUM(H$4:H15)+G16</f>
        <v>136388.35250862697</v>
      </c>
      <c r="P16" s="7">
        <f>O16/SUM($C$4:C16)-1</f>
        <v>4.9141173143284256E-2</v>
      </c>
    </row>
    <row r="17" spans="1:16" x14ac:dyDescent="0.2">
      <c r="A17" s="2">
        <f>净值数据!A17</f>
        <v>41333</v>
      </c>
      <c r="B17" s="8">
        <f>净值数据!Q17</f>
        <v>34.689630034837997</v>
      </c>
      <c r="C17">
        <v>10000</v>
      </c>
      <c r="D17">
        <f t="shared" si="7"/>
        <v>140000</v>
      </c>
      <c r="E17" s="3">
        <f t="shared" si="0"/>
        <v>288.27058662652877</v>
      </c>
      <c r="F17">
        <f t="shared" si="8"/>
        <v>4003.1562628847601</v>
      </c>
      <c r="G17" s="3">
        <f t="shared" si="1"/>
        <v>138868.009731117</v>
      </c>
      <c r="H17">
        <f t="shared" si="2"/>
        <v>0</v>
      </c>
      <c r="I17">
        <f t="shared" si="3"/>
        <v>140000</v>
      </c>
      <c r="J17">
        <f t="shared" si="4"/>
        <v>4003.1562628847601</v>
      </c>
      <c r="K17" s="7">
        <f t="shared" si="5"/>
        <v>-8.0856447777357676E-3</v>
      </c>
      <c r="L17">
        <f t="shared" si="6"/>
        <v>-10000</v>
      </c>
      <c r="O17" s="3">
        <f>SUM(H$4:H16)+G17</f>
        <v>138868.009731117</v>
      </c>
      <c r="P17" s="7">
        <f>O17/SUM($C$4:C17)-1</f>
        <v>-8.0856447777357676E-3</v>
      </c>
    </row>
    <row r="18" spans="1:16" x14ac:dyDescent="0.2">
      <c r="A18" s="2">
        <f>净值数据!A18</f>
        <v>41362</v>
      </c>
      <c r="B18" s="8">
        <f>净值数据!Q18</f>
        <v>32.331128276095001</v>
      </c>
      <c r="C18">
        <v>10000</v>
      </c>
      <c r="D18">
        <f t="shared" si="7"/>
        <v>150000</v>
      </c>
      <c r="E18" s="3">
        <f t="shared" si="0"/>
        <v>309.29944400962347</v>
      </c>
      <c r="F18">
        <f t="shared" si="8"/>
        <v>4312.4557068943832</v>
      </c>
      <c r="G18" s="3">
        <f t="shared" si="1"/>
        <v>139426.55864458025</v>
      </c>
      <c r="H18">
        <f t="shared" si="2"/>
        <v>0</v>
      </c>
      <c r="I18">
        <f t="shared" si="3"/>
        <v>150000</v>
      </c>
      <c r="J18">
        <f t="shared" si="4"/>
        <v>4312.4557068943832</v>
      </c>
      <c r="K18" s="7">
        <f t="shared" si="5"/>
        <v>-7.0489609036131662E-2</v>
      </c>
      <c r="L18">
        <f t="shared" si="6"/>
        <v>-10000</v>
      </c>
      <c r="O18" s="3">
        <f>SUM(H$4:H17)+G18</f>
        <v>139426.55864458025</v>
      </c>
      <c r="P18" s="7">
        <f>O18/SUM($C$4:C18)-1</f>
        <v>-7.0489609036131662E-2</v>
      </c>
    </row>
    <row r="19" spans="1:16" x14ac:dyDescent="0.2">
      <c r="A19" s="2">
        <f>净值数据!A19</f>
        <v>41390</v>
      </c>
      <c r="B19" s="8">
        <f>净值数据!Q19</f>
        <v>31.574442295166001</v>
      </c>
      <c r="C19">
        <v>10000</v>
      </c>
      <c r="D19">
        <f t="shared" si="7"/>
        <v>160000</v>
      </c>
      <c r="E19" s="3">
        <f t="shared" si="0"/>
        <v>316.71184898588012</v>
      </c>
      <c r="F19">
        <f t="shared" si="8"/>
        <v>4629.1675558802635</v>
      </c>
      <c r="G19" s="3">
        <f t="shared" si="1"/>
        <v>146163.38386779602</v>
      </c>
      <c r="H19">
        <f t="shared" si="2"/>
        <v>0</v>
      </c>
      <c r="I19">
        <f t="shared" si="3"/>
        <v>160000</v>
      </c>
      <c r="J19">
        <f t="shared" si="4"/>
        <v>4629.1675558802635</v>
      </c>
      <c r="K19" s="7">
        <f t="shared" si="5"/>
        <v>-8.6478850826274933E-2</v>
      </c>
      <c r="L19">
        <f t="shared" si="6"/>
        <v>-10000</v>
      </c>
      <c r="O19" s="3">
        <f>SUM(H$4:H18)+G19</f>
        <v>146163.38386779602</v>
      </c>
      <c r="P19" s="7">
        <f>O19/SUM($C$4:C19)-1</f>
        <v>-8.6478850826274933E-2</v>
      </c>
    </row>
    <row r="20" spans="1:16" x14ac:dyDescent="0.2">
      <c r="A20" s="2">
        <f>净值数据!A20</f>
        <v>41425</v>
      </c>
      <c r="B20" s="8">
        <f>净值数据!Q20</f>
        <v>31.574442295166001</v>
      </c>
      <c r="C20">
        <v>10000</v>
      </c>
      <c r="D20">
        <f t="shared" si="7"/>
        <v>170000</v>
      </c>
      <c r="E20" s="3">
        <f t="shared" si="0"/>
        <v>316.71184898588012</v>
      </c>
      <c r="F20">
        <f t="shared" si="8"/>
        <v>4945.8794048661439</v>
      </c>
      <c r="G20" s="3">
        <f t="shared" si="1"/>
        <v>156163.38386779602</v>
      </c>
      <c r="H20">
        <f t="shared" si="2"/>
        <v>0</v>
      </c>
      <c r="I20">
        <f t="shared" si="3"/>
        <v>170000</v>
      </c>
      <c r="J20">
        <f t="shared" si="4"/>
        <v>4945.8794048661439</v>
      </c>
      <c r="K20" s="7">
        <f t="shared" si="5"/>
        <v>-8.1391859601199879E-2</v>
      </c>
      <c r="L20">
        <f t="shared" si="6"/>
        <v>-10000</v>
      </c>
      <c r="O20" s="3">
        <f>SUM(H$4:H19)+G20</f>
        <v>156163.38386779602</v>
      </c>
      <c r="P20" s="7">
        <f>O20/SUM($C$4:C20)-1</f>
        <v>-8.1391859601199879E-2</v>
      </c>
    </row>
    <row r="21" spans="1:16" x14ac:dyDescent="0.2">
      <c r="A21" s="2">
        <f>净值数据!A21</f>
        <v>41453</v>
      </c>
      <c r="B21" s="8">
        <f>净值数据!Q21</f>
        <v>31.574442295166001</v>
      </c>
      <c r="C21">
        <v>10000</v>
      </c>
      <c r="D21">
        <f t="shared" si="7"/>
        <v>180000</v>
      </c>
      <c r="E21" s="3">
        <f t="shared" si="0"/>
        <v>316.71184898588012</v>
      </c>
      <c r="F21">
        <f t="shared" si="8"/>
        <v>5262.5912538520242</v>
      </c>
      <c r="G21" s="3">
        <f t="shared" si="1"/>
        <v>166163.38386779604</v>
      </c>
      <c r="H21">
        <f t="shared" si="2"/>
        <v>0</v>
      </c>
      <c r="I21">
        <f t="shared" si="3"/>
        <v>180000</v>
      </c>
      <c r="J21">
        <f t="shared" si="4"/>
        <v>5262.5912538520242</v>
      </c>
      <c r="K21" s="7">
        <f t="shared" si="5"/>
        <v>-7.6870089623355287E-2</v>
      </c>
      <c r="L21">
        <f t="shared" si="6"/>
        <v>-10000</v>
      </c>
      <c r="O21" s="3">
        <f>SUM(H$4:H20)+G21</f>
        <v>166163.38386779604</v>
      </c>
      <c r="P21" s="7">
        <f>O21/SUM($C$4:C21)-1</f>
        <v>-7.6870089623355287E-2</v>
      </c>
    </row>
    <row r="22" spans="1:16" x14ac:dyDescent="0.2">
      <c r="A22" s="2">
        <f>净值数据!A22</f>
        <v>41486</v>
      </c>
      <c r="B22" s="8">
        <f>净值数据!Q22</f>
        <v>21.224540534077001</v>
      </c>
      <c r="C22">
        <v>10000</v>
      </c>
      <c r="D22">
        <f t="shared" si="7"/>
        <v>190000</v>
      </c>
      <c r="E22" s="3">
        <f t="shared" si="0"/>
        <v>471.15271984072064</v>
      </c>
      <c r="F22">
        <f t="shared" si="8"/>
        <v>5733.7439736927445</v>
      </c>
      <c r="G22" s="3">
        <f t="shared" si="1"/>
        <v>121696.08138166138</v>
      </c>
      <c r="H22">
        <f t="shared" si="2"/>
        <v>0</v>
      </c>
      <c r="I22">
        <f t="shared" si="3"/>
        <v>190000</v>
      </c>
      <c r="J22">
        <f t="shared" si="4"/>
        <v>5733.7439736927445</v>
      </c>
      <c r="K22" s="7">
        <f t="shared" si="5"/>
        <v>-0.35949430851757169</v>
      </c>
      <c r="L22">
        <f t="shared" si="6"/>
        <v>-10000</v>
      </c>
      <c r="O22" s="3">
        <f>SUM(H$4:H21)+G22</f>
        <v>121696.08138166138</v>
      </c>
      <c r="P22" s="7">
        <f>O22/SUM($C$4:C22)-1</f>
        <v>-0.35949430851757169</v>
      </c>
    </row>
    <row r="23" spans="1:16" x14ac:dyDescent="0.2">
      <c r="A23" s="2">
        <f>净值数据!A23</f>
        <v>41516</v>
      </c>
      <c r="B23" s="8">
        <f>净值数据!Q23</f>
        <v>24.335629537443999</v>
      </c>
      <c r="C23">
        <v>10000</v>
      </c>
      <c r="D23">
        <f t="shared" si="7"/>
        <v>200000</v>
      </c>
      <c r="E23" s="3">
        <f t="shared" si="0"/>
        <v>410.92012781561732</v>
      </c>
      <c r="F23">
        <f t="shared" si="8"/>
        <v>6144.6641015083615</v>
      </c>
      <c r="G23" s="3">
        <f t="shared" si="1"/>
        <v>149534.26920633868</v>
      </c>
      <c r="H23">
        <f t="shared" si="2"/>
        <v>0</v>
      </c>
      <c r="I23">
        <f t="shared" si="3"/>
        <v>200000</v>
      </c>
      <c r="J23">
        <f t="shared" si="4"/>
        <v>6144.6641015083615</v>
      </c>
      <c r="K23" s="7">
        <f t="shared" si="5"/>
        <v>-0.25232865396830662</v>
      </c>
      <c r="L23">
        <f t="shared" si="6"/>
        <v>-10000</v>
      </c>
      <c r="O23" s="3">
        <f>SUM(H$4:H22)+G23</f>
        <v>149534.26920633868</v>
      </c>
      <c r="P23" s="7">
        <f>O23/SUM($C$4:C23)-1</f>
        <v>-0.25232865396830662</v>
      </c>
    </row>
    <row r="24" spans="1:16" x14ac:dyDescent="0.2">
      <c r="A24" s="2">
        <f>净值数据!A24</f>
        <v>41547</v>
      </c>
      <c r="B24" s="8">
        <f>净值数据!Q24</f>
        <v>21.896140699884</v>
      </c>
      <c r="C24">
        <v>10000</v>
      </c>
      <c r="D24">
        <f t="shared" si="7"/>
        <v>210000</v>
      </c>
      <c r="E24" s="3">
        <f t="shared" si="0"/>
        <v>456.70148621455365</v>
      </c>
      <c r="F24">
        <f t="shared" si="8"/>
        <v>6601.3655877229148</v>
      </c>
      <c r="G24" s="3">
        <f t="shared" si="1"/>
        <v>144544.42972015339</v>
      </c>
      <c r="H24">
        <f t="shared" si="2"/>
        <v>0</v>
      </c>
      <c r="I24">
        <f t="shared" si="3"/>
        <v>210000</v>
      </c>
      <c r="J24">
        <f t="shared" si="4"/>
        <v>6601.3655877229148</v>
      </c>
      <c r="K24" s="7">
        <f t="shared" si="5"/>
        <v>-0.3116931918087934</v>
      </c>
      <c r="L24">
        <f t="shared" si="6"/>
        <v>-10000</v>
      </c>
      <c r="O24" s="3">
        <f>SUM(H$4:H23)+G24</f>
        <v>144544.42972015339</v>
      </c>
      <c r="P24" s="7">
        <f>O24/SUM($C$4:C24)-1</f>
        <v>-0.3116931918087934</v>
      </c>
    </row>
    <row r="25" spans="1:16" x14ac:dyDescent="0.2">
      <c r="A25" s="2">
        <f>净值数据!A25</f>
        <v>41578</v>
      </c>
      <c r="B25" s="8">
        <f>净值数据!Q25</f>
        <v>20.306028542606999</v>
      </c>
      <c r="C25">
        <v>10000</v>
      </c>
      <c r="D25">
        <f t="shared" si="7"/>
        <v>220000</v>
      </c>
      <c r="E25" s="3">
        <f t="shared" si="0"/>
        <v>492.46458897748329</v>
      </c>
      <c r="F25">
        <f t="shared" si="8"/>
        <v>7093.8301767003977</v>
      </c>
      <c r="G25" s="3">
        <f t="shared" si="1"/>
        <v>144047.51804448513</v>
      </c>
      <c r="H25">
        <f t="shared" si="2"/>
        <v>0</v>
      </c>
      <c r="I25">
        <f t="shared" si="3"/>
        <v>220000</v>
      </c>
      <c r="J25">
        <f t="shared" si="4"/>
        <v>7093.8301767003977</v>
      </c>
      <c r="K25" s="7">
        <f t="shared" si="5"/>
        <v>-0.34523855434324946</v>
      </c>
      <c r="L25">
        <f t="shared" si="6"/>
        <v>-10000</v>
      </c>
      <c r="O25" s="3">
        <f>SUM(H$4:H24)+G25</f>
        <v>144047.51804448513</v>
      </c>
      <c r="P25" s="7">
        <f>O25/SUM($C$4:C25)-1</f>
        <v>-0.34523855434324946</v>
      </c>
    </row>
    <row r="26" spans="1:16" x14ac:dyDescent="0.2">
      <c r="A26" s="2">
        <f>净值数据!A26</f>
        <v>41607</v>
      </c>
      <c r="B26" s="8">
        <f>净值数据!Q26</f>
        <v>19.496157754428999</v>
      </c>
      <c r="C26">
        <v>10000</v>
      </c>
      <c r="D26">
        <f t="shared" si="7"/>
        <v>230000</v>
      </c>
      <c r="E26" s="3">
        <f t="shared" si="0"/>
        <v>512.9215779826294</v>
      </c>
      <c r="F26">
        <f t="shared" si="8"/>
        <v>7606.7517546830268</v>
      </c>
      <c r="G26" s="3">
        <f t="shared" si="1"/>
        <v>148302.4322080799</v>
      </c>
      <c r="H26">
        <f>IF(K26&gt;$N$2,G26*$N$1,0)</f>
        <v>0</v>
      </c>
      <c r="I26">
        <f t="shared" si="3"/>
        <v>230000</v>
      </c>
      <c r="J26">
        <f t="shared" si="4"/>
        <v>7606.7517546830268</v>
      </c>
      <c r="K26" s="7">
        <f t="shared" si="5"/>
        <v>-0.35520681648660912</v>
      </c>
      <c r="L26">
        <f t="shared" si="6"/>
        <v>-10000</v>
      </c>
      <c r="O26" s="3">
        <f>SUM(H$4:H25)+G26</f>
        <v>148302.4322080799</v>
      </c>
      <c r="P26" s="7">
        <f>O26/SUM($C$4:C26)-1</f>
        <v>-0.35520681648660912</v>
      </c>
    </row>
    <row r="27" spans="1:16" x14ac:dyDescent="0.2">
      <c r="A27" s="2">
        <f>净值数据!A27</f>
        <v>41639</v>
      </c>
      <c r="B27" s="8">
        <f>净值数据!Q27</f>
        <v>17.036915970816001</v>
      </c>
      <c r="C27">
        <v>10000</v>
      </c>
      <c r="D27">
        <f t="shared" si="7"/>
        <v>240000</v>
      </c>
      <c r="E27" s="3">
        <f t="shared" si="0"/>
        <v>586.96069271750002</v>
      </c>
      <c r="F27">
        <f t="shared" si="8"/>
        <v>8193.7124474005268</v>
      </c>
      <c r="G27" s="3">
        <f t="shared" si="1"/>
        <v>139595.59045539188</v>
      </c>
      <c r="H27">
        <f t="shared" si="2"/>
        <v>0</v>
      </c>
      <c r="I27">
        <f t="shared" si="3"/>
        <v>240000</v>
      </c>
      <c r="J27">
        <f t="shared" si="4"/>
        <v>8193.7124474005268</v>
      </c>
      <c r="K27" s="7">
        <f t="shared" si="5"/>
        <v>-0.41835170643586717</v>
      </c>
      <c r="L27">
        <f t="shared" si="6"/>
        <v>-10000</v>
      </c>
      <c r="O27" s="3">
        <f>SUM(H$4:H26)+G27</f>
        <v>139595.59045539188</v>
      </c>
      <c r="P27" s="7">
        <f>O27/SUM($C$4:C27)-1</f>
        <v>-0.41835170643586717</v>
      </c>
    </row>
    <row r="28" spans="1:16" x14ac:dyDescent="0.2">
      <c r="A28" s="2">
        <f>净值数据!A28</f>
        <v>41669</v>
      </c>
      <c r="B28" s="8">
        <f>净值数据!Q28</f>
        <v>16.286304020797001</v>
      </c>
      <c r="C28">
        <v>10000</v>
      </c>
      <c r="D28">
        <f t="shared" si="7"/>
        <v>250000</v>
      </c>
      <c r="E28" s="3">
        <f t="shared" si="0"/>
        <v>614.01285320661918</v>
      </c>
      <c r="F28">
        <f t="shared" si="8"/>
        <v>8807.725300607146</v>
      </c>
      <c r="G28" s="3">
        <f t="shared" si="1"/>
        <v>143445.29197735363</v>
      </c>
      <c r="H28">
        <f t="shared" si="2"/>
        <v>0</v>
      </c>
      <c r="I28">
        <f t="shared" si="3"/>
        <v>250000</v>
      </c>
      <c r="J28">
        <f t="shared" si="4"/>
        <v>8807.725300607146</v>
      </c>
      <c r="K28" s="7">
        <f t="shared" si="5"/>
        <v>-0.42621883209058553</v>
      </c>
      <c r="L28">
        <f t="shared" si="6"/>
        <v>-10000</v>
      </c>
      <c r="O28" s="3">
        <f>SUM(H$4:H27)+G28</f>
        <v>143445.29197735363</v>
      </c>
      <c r="P28" s="7">
        <f>O28/SUM($C$4:C28)-1</f>
        <v>-0.42621883209058553</v>
      </c>
    </row>
    <row r="29" spans="1:16" x14ac:dyDescent="0.2">
      <c r="A29" s="2">
        <f>净值数据!A29</f>
        <v>41698</v>
      </c>
      <c r="B29" s="8">
        <f>净值数据!Q29</f>
        <v>18.617151655065999</v>
      </c>
      <c r="C29">
        <v>10000</v>
      </c>
      <c r="D29">
        <f t="shared" si="7"/>
        <v>260000</v>
      </c>
      <c r="E29" s="3">
        <f t="shared" si="0"/>
        <v>537.13909545764773</v>
      </c>
      <c r="F29">
        <f t="shared" si="8"/>
        <v>9344.8643960647933</v>
      </c>
      <c r="G29" s="3">
        <f t="shared" si="1"/>
        <v>173974.757657565</v>
      </c>
      <c r="H29">
        <f t="shared" si="2"/>
        <v>0</v>
      </c>
      <c r="I29">
        <f t="shared" si="3"/>
        <v>260000</v>
      </c>
      <c r="J29">
        <f t="shared" si="4"/>
        <v>9344.8643960647933</v>
      </c>
      <c r="K29" s="7">
        <f t="shared" si="5"/>
        <v>-0.3308663167016731</v>
      </c>
      <c r="L29">
        <f t="shared" si="6"/>
        <v>-10000</v>
      </c>
      <c r="O29" s="3">
        <f>SUM(H$4:H28)+G29</f>
        <v>173974.757657565</v>
      </c>
      <c r="P29" s="7">
        <f>O29/SUM($C$4:C29)-1</f>
        <v>-0.3308663167016731</v>
      </c>
    </row>
    <row r="30" spans="1:16" x14ac:dyDescent="0.2">
      <c r="A30" s="2">
        <f>净值数据!A30</f>
        <v>41729</v>
      </c>
      <c r="B30" s="8">
        <f>净值数据!Q30</f>
        <v>16.533215846461001</v>
      </c>
      <c r="C30">
        <v>10000</v>
      </c>
      <c r="D30">
        <f t="shared" si="7"/>
        <v>270000</v>
      </c>
      <c r="E30" s="3">
        <f t="shared" si="0"/>
        <v>604.84300772862275</v>
      </c>
      <c r="F30">
        <f t="shared" si="8"/>
        <v>9949.7074037934162</v>
      </c>
      <c r="G30" s="3">
        <f t="shared" si="1"/>
        <v>164500.66011604766</v>
      </c>
      <c r="H30">
        <f t="shared" si="2"/>
        <v>0</v>
      </c>
      <c r="I30">
        <f t="shared" si="3"/>
        <v>270000</v>
      </c>
      <c r="J30">
        <f t="shared" si="4"/>
        <v>9949.7074037934162</v>
      </c>
      <c r="K30" s="7">
        <f t="shared" si="5"/>
        <v>-0.39073829586649012</v>
      </c>
      <c r="L30">
        <f t="shared" si="6"/>
        <v>-10000</v>
      </c>
      <c r="O30" s="3">
        <f>SUM(H$4:H29)+G30</f>
        <v>164500.66011604766</v>
      </c>
      <c r="P30" s="7">
        <f>O30/SUM($C$4:C30)-1</f>
        <v>-0.39073829586649012</v>
      </c>
    </row>
    <row r="31" spans="1:16" x14ac:dyDescent="0.2">
      <c r="A31" s="2">
        <f>净值数据!A31</f>
        <v>41759</v>
      </c>
      <c r="B31" s="8">
        <f>净值数据!Q31</f>
        <v>15.851739207629</v>
      </c>
      <c r="C31">
        <v>10000</v>
      </c>
      <c r="D31">
        <f t="shared" si="7"/>
        <v>280000</v>
      </c>
      <c r="E31" s="3">
        <f t="shared" si="0"/>
        <v>630.84560432253886</v>
      </c>
      <c r="F31">
        <f t="shared" si="8"/>
        <v>10580.553008115956</v>
      </c>
      <c r="G31" s="3">
        <f t="shared" si="1"/>
        <v>167720.16695714867</v>
      </c>
      <c r="H31">
        <f t="shared" si="2"/>
        <v>0</v>
      </c>
      <c r="I31">
        <f t="shared" si="3"/>
        <v>280000</v>
      </c>
      <c r="J31">
        <f t="shared" si="4"/>
        <v>10580.553008115956</v>
      </c>
      <c r="K31" s="7">
        <f t="shared" si="5"/>
        <v>-0.40099940372446907</v>
      </c>
      <c r="L31">
        <f t="shared" si="6"/>
        <v>-10000</v>
      </c>
      <c r="O31" s="3">
        <f>SUM(H$4:H30)+G31</f>
        <v>167720.16695714867</v>
      </c>
      <c r="P31" s="7">
        <f>O31/SUM($C$4:C31)-1</f>
        <v>-0.40099940372446907</v>
      </c>
    </row>
    <row r="32" spans="1:16" x14ac:dyDescent="0.2">
      <c r="A32" s="2">
        <f>净值数据!A32</f>
        <v>41789</v>
      </c>
      <c r="B32" s="8">
        <f>净值数据!Q32</f>
        <v>15.269027299062</v>
      </c>
      <c r="C32">
        <v>10000</v>
      </c>
      <c r="D32">
        <f t="shared" si="7"/>
        <v>290000</v>
      </c>
      <c r="E32" s="3">
        <f t="shared" si="0"/>
        <v>654.92056593639836</v>
      </c>
      <c r="F32">
        <f t="shared" si="8"/>
        <v>11235.473574052354</v>
      </c>
      <c r="G32" s="3">
        <f t="shared" si="1"/>
        <v>171554.75272009507</v>
      </c>
      <c r="H32">
        <f t="shared" si="2"/>
        <v>0</v>
      </c>
      <c r="I32">
        <f t="shared" si="3"/>
        <v>290000</v>
      </c>
      <c r="J32">
        <f t="shared" si="4"/>
        <v>11235.473574052354</v>
      </c>
      <c r="K32" s="7">
        <f t="shared" si="5"/>
        <v>-0.40843188717208601</v>
      </c>
      <c r="L32">
        <f t="shared" si="6"/>
        <v>-10000</v>
      </c>
      <c r="O32" s="3">
        <f>SUM(H$4:H31)+G32</f>
        <v>171554.75272009507</v>
      </c>
      <c r="P32" s="7">
        <f>O32/SUM($C$4:C32)-1</f>
        <v>-0.40843188717208601</v>
      </c>
    </row>
    <row r="33" spans="1:16" x14ac:dyDescent="0.2">
      <c r="A33" s="2">
        <f>净值数据!A33</f>
        <v>41820</v>
      </c>
      <c r="B33" s="8">
        <f>净值数据!Q33</f>
        <v>15.288780245114999</v>
      </c>
      <c r="C33">
        <v>10000</v>
      </c>
      <c r="D33">
        <f t="shared" si="7"/>
        <v>300000</v>
      </c>
      <c r="E33" s="3">
        <f t="shared" si="0"/>
        <v>654.0744153344184</v>
      </c>
      <c r="F33">
        <f t="shared" si="8"/>
        <v>11889.547989386772</v>
      </c>
      <c r="G33" s="3">
        <f t="shared" si="1"/>
        <v>181776.68642348325</v>
      </c>
      <c r="H33">
        <f t="shared" si="2"/>
        <v>0</v>
      </c>
      <c r="I33">
        <f t="shared" si="3"/>
        <v>300000</v>
      </c>
      <c r="J33">
        <f t="shared" si="4"/>
        <v>11889.547989386772</v>
      </c>
      <c r="K33" s="7">
        <f t="shared" si="5"/>
        <v>-0.39407771192172247</v>
      </c>
      <c r="L33">
        <f t="shared" si="6"/>
        <v>-10000</v>
      </c>
      <c r="O33" s="3">
        <f>SUM(H$4:H32)+G33</f>
        <v>181776.68642348325</v>
      </c>
      <c r="P33" s="7">
        <f>O33/SUM($C$4:C33)-1</f>
        <v>-0.39407771192172247</v>
      </c>
    </row>
    <row r="34" spans="1:16" x14ac:dyDescent="0.2">
      <c r="A34" s="2">
        <f>净值数据!A34</f>
        <v>41851</v>
      </c>
      <c r="B34" s="8">
        <f>净值数据!Q34</f>
        <v>16.450848288</v>
      </c>
      <c r="C34">
        <v>10000</v>
      </c>
      <c r="D34">
        <f t="shared" si="7"/>
        <v>310000</v>
      </c>
      <c r="E34" s="3">
        <f t="shared" si="0"/>
        <v>607.87138905745405</v>
      </c>
      <c r="F34">
        <f t="shared" si="8"/>
        <v>12497.419378444227</v>
      </c>
      <c r="G34" s="3">
        <f t="shared" si="1"/>
        <v>205593.15018629722</v>
      </c>
      <c r="H34">
        <f t="shared" si="2"/>
        <v>0</v>
      </c>
      <c r="I34">
        <f t="shared" si="3"/>
        <v>310000</v>
      </c>
      <c r="J34">
        <f t="shared" si="4"/>
        <v>12497.419378444227</v>
      </c>
      <c r="K34" s="7">
        <f t="shared" si="5"/>
        <v>-0.3367962897216219</v>
      </c>
      <c r="L34">
        <f t="shared" si="6"/>
        <v>-10000</v>
      </c>
      <c r="O34" s="3">
        <f>SUM(H$4:H33)+G34</f>
        <v>205593.15018629722</v>
      </c>
      <c r="P34" s="7">
        <f>O34/SUM($C$4:C34)-1</f>
        <v>-0.3367962897216219</v>
      </c>
    </row>
    <row r="35" spans="1:16" x14ac:dyDescent="0.2">
      <c r="A35" s="2">
        <f>净值数据!A35</f>
        <v>41880</v>
      </c>
      <c r="B35" s="8">
        <f>净值数据!Q35</f>
        <v>16.450848288</v>
      </c>
      <c r="C35">
        <v>10000</v>
      </c>
      <c r="D35">
        <f t="shared" si="7"/>
        <v>320000</v>
      </c>
      <c r="E35" s="3">
        <f t="shared" si="0"/>
        <v>607.87138905745405</v>
      </c>
      <c r="F35">
        <f t="shared" si="8"/>
        <v>13105.290767501681</v>
      </c>
      <c r="G35" s="3">
        <f t="shared" si="1"/>
        <v>215593.15018629722</v>
      </c>
      <c r="H35">
        <f t="shared" si="2"/>
        <v>0</v>
      </c>
      <c r="I35">
        <f t="shared" si="3"/>
        <v>320000</v>
      </c>
      <c r="J35">
        <f t="shared" si="4"/>
        <v>13105.290767501681</v>
      </c>
      <c r="K35" s="7">
        <f t="shared" si="5"/>
        <v>-0.3262714056678212</v>
      </c>
      <c r="L35">
        <f t="shared" si="6"/>
        <v>-10000</v>
      </c>
      <c r="O35" s="3">
        <f>SUM(H$4:H34)+G35</f>
        <v>215593.15018629722</v>
      </c>
      <c r="P35" s="7">
        <f>O35/SUM($C$4:C35)-1</f>
        <v>-0.3262714056678212</v>
      </c>
    </row>
    <row r="36" spans="1:16" x14ac:dyDescent="0.2">
      <c r="A36" s="2">
        <f>净值数据!A36</f>
        <v>41912</v>
      </c>
      <c r="B36" s="8">
        <f>净值数据!Q36</f>
        <v>16.450848288</v>
      </c>
      <c r="C36">
        <v>10000</v>
      </c>
      <c r="D36">
        <f t="shared" si="7"/>
        <v>330000</v>
      </c>
      <c r="E36" s="3">
        <f t="shared" si="0"/>
        <v>607.87138905745405</v>
      </c>
      <c r="F36">
        <f t="shared" si="8"/>
        <v>13713.162156559136</v>
      </c>
      <c r="G36" s="3">
        <f t="shared" si="1"/>
        <v>225593.15018629725</v>
      </c>
      <c r="H36">
        <f t="shared" si="2"/>
        <v>0</v>
      </c>
      <c r="I36">
        <f t="shared" si="3"/>
        <v>330000</v>
      </c>
      <c r="J36">
        <f t="shared" si="4"/>
        <v>13713.162156559136</v>
      </c>
      <c r="K36" s="7">
        <f t="shared" si="5"/>
        <v>-0.3163843933748568</v>
      </c>
      <c r="L36">
        <f t="shared" si="6"/>
        <v>-10000</v>
      </c>
      <c r="O36" s="3">
        <f>SUM(H$4:H35)+G36</f>
        <v>225593.15018629725</v>
      </c>
      <c r="P36" s="7">
        <f>O36/SUM($C$4:C36)-1</f>
        <v>-0.3163843933748568</v>
      </c>
    </row>
    <row r="37" spans="1:16" x14ac:dyDescent="0.2">
      <c r="A37" s="2">
        <f>净值数据!A37</f>
        <v>41943</v>
      </c>
      <c r="B37" s="8">
        <f>净值数据!Q37</f>
        <v>16.450848288</v>
      </c>
      <c r="C37">
        <v>10000</v>
      </c>
      <c r="D37">
        <f t="shared" si="7"/>
        <v>340000</v>
      </c>
      <c r="E37" s="3">
        <f t="shared" si="0"/>
        <v>607.87138905745405</v>
      </c>
      <c r="F37">
        <f t="shared" si="8"/>
        <v>14321.03354561659</v>
      </c>
      <c r="G37" s="3">
        <f t="shared" si="1"/>
        <v>235593.15018629725</v>
      </c>
      <c r="H37">
        <f t="shared" si="2"/>
        <v>0</v>
      </c>
      <c r="I37">
        <f t="shared" si="3"/>
        <v>340000</v>
      </c>
      <c r="J37">
        <f t="shared" si="4"/>
        <v>14321.03354561659</v>
      </c>
      <c r="K37" s="7">
        <f t="shared" si="5"/>
        <v>-0.30707897004030216</v>
      </c>
      <c r="L37">
        <f t="shared" si="6"/>
        <v>-10000</v>
      </c>
      <c r="O37" s="3">
        <f>SUM(H$4:H36)+G37</f>
        <v>235593.15018629725</v>
      </c>
      <c r="P37" s="7">
        <f>O37/SUM($C$4:C37)-1</f>
        <v>-0.30707897004030216</v>
      </c>
    </row>
    <row r="38" spans="1:16" x14ac:dyDescent="0.2">
      <c r="A38" s="2">
        <f>净值数据!A38</f>
        <v>41971</v>
      </c>
      <c r="B38" s="8">
        <f>净值数据!Q38</f>
        <v>18.100903161600002</v>
      </c>
      <c r="C38">
        <v>10000</v>
      </c>
      <c r="D38">
        <f t="shared" si="7"/>
        <v>350000</v>
      </c>
      <c r="E38" s="3">
        <f t="shared" si="0"/>
        <v>552.45862102695571</v>
      </c>
      <c r="F38">
        <f t="shared" si="8"/>
        <v>14873.492166643546</v>
      </c>
      <c r="G38" s="3">
        <f t="shared" si="1"/>
        <v>269223.64138323104</v>
      </c>
      <c r="H38">
        <f t="shared" si="2"/>
        <v>0</v>
      </c>
      <c r="I38">
        <f t="shared" si="3"/>
        <v>350000</v>
      </c>
      <c r="J38">
        <f t="shared" si="4"/>
        <v>14873.492166643546</v>
      </c>
      <c r="K38" s="7">
        <f t="shared" si="5"/>
        <v>-0.23078959604791138</v>
      </c>
      <c r="L38">
        <f t="shared" si="6"/>
        <v>-10000</v>
      </c>
      <c r="O38" s="3">
        <f>SUM(H$4:H37)+G38</f>
        <v>269223.64138323104</v>
      </c>
      <c r="P38" s="7">
        <f>O38/SUM($C$4:C38)-1</f>
        <v>-0.23078959604791138</v>
      </c>
    </row>
    <row r="39" spans="1:16" x14ac:dyDescent="0.2">
      <c r="A39" s="2">
        <f>净值数据!A39</f>
        <v>42004</v>
      </c>
      <c r="B39" s="8">
        <f>净值数据!Q39</f>
        <v>19.731077855999999</v>
      </c>
      <c r="C39">
        <v>10000</v>
      </c>
      <c r="D39">
        <f t="shared" si="7"/>
        <v>360000</v>
      </c>
      <c r="E39" s="3">
        <f t="shared" si="0"/>
        <v>506.81468457938865</v>
      </c>
      <c r="F39">
        <f t="shared" si="8"/>
        <v>15380.306851222935</v>
      </c>
      <c r="G39" s="3">
        <f t="shared" si="1"/>
        <v>303470.03193064994</v>
      </c>
      <c r="H39">
        <f t="shared" si="2"/>
        <v>0</v>
      </c>
      <c r="I39">
        <f t="shared" si="3"/>
        <v>360000</v>
      </c>
      <c r="J39">
        <f t="shared" si="4"/>
        <v>15380.306851222935</v>
      </c>
      <c r="K39" s="7">
        <f t="shared" si="5"/>
        <v>-0.15702768908152798</v>
      </c>
      <c r="L39">
        <f t="shared" si="6"/>
        <v>-10000</v>
      </c>
      <c r="O39" s="3">
        <f>SUM(H$4:H38)+G39</f>
        <v>303470.03193064994</v>
      </c>
      <c r="P39" s="6">
        <f>O39/SUM($C$4:C39)-1</f>
        <v>-0.15702768908152798</v>
      </c>
    </row>
    <row r="40" spans="1:16" x14ac:dyDescent="0.2">
      <c r="A40" s="2">
        <f>净值数据!A40</f>
        <v>42034</v>
      </c>
      <c r="B40" s="8">
        <f>净值数据!Q40</f>
        <v>25.496329824</v>
      </c>
      <c r="C40">
        <v>10000</v>
      </c>
      <c r="D40">
        <f t="shared" si="7"/>
        <v>370000</v>
      </c>
      <c r="E40" s="3">
        <f t="shared" si="0"/>
        <v>392.21331340744109</v>
      </c>
      <c r="F40">
        <f t="shared" si="8"/>
        <v>15772.520164630376</v>
      </c>
      <c r="G40" s="3">
        <f t="shared" si="1"/>
        <v>402141.37627310684</v>
      </c>
      <c r="H40">
        <f t="shared" si="2"/>
        <v>0</v>
      </c>
      <c r="I40">
        <f t="shared" si="3"/>
        <v>370000</v>
      </c>
      <c r="J40">
        <f t="shared" si="4"/>
        <v>15772.520164630376</v>
      </c>
      <c r="K40" s="7">
        <f t="shared" si="5"/>
        <v>8.6868584521910375E-2</v>
      </c>
      <c r="L40">
        <f t="shared" si="6"/>
        <v>-10000</v>
      </c>
      <c r="O40" s="3">
        <f>SUM(H$4:H39)+G40</f>
        <v>402141.37627310684</v>
      </c>
      <c r="P40" s="7">
        <f>O40/SUM($C$4:C40)-1</f>
        <v>8.6868584521910375E-2</v>
      </c>
    </row>
    <row r="41" spans="1:16" x14ac:dyDescent="0.2">
      <c r="A41" s="2">
        <f>净值数据!A41</f>
        <v>42062</v>
      </c>
      <c r="B41" s="8">
        <f>净值数据!Q41</f>
        <v>25.466509555199998</v>
      </c>
      <c r="C41">
        <v>10000</v>
      </c>
      <c r="D41">
        <f t="shared" si="7"/>
        <v>380000</v>
      </c>
      <c r="E41" s="3">
        <f t="shared" si="0"/>
        <v>392.67257958239134</v>
      </c>
      <c r="F41">
        <f t="shared" si="8"/>
        <v>16165.192744212767</v>
      </c>
      <c r="G41" s="3">
        <f t="shared" si="1"/>
        <v>411671.0354821441</v>
      </c>
      <c r="H41">
        <f t="shared" si="2"/>
        <v>0</v>
      </c>
      <c r="I41">
        <f t="shared" si="3"/>
        <v>380000</v>
      </c>
      <c r="J41">
        <f t="shared" si="4"/>
        <v>16165.192744212767</v>
      </c>
      <c r="K41" s="7">
        <f t="shared" si="5"/>
        <v>8.3344830216168786E-2</v>
      </c>
      <c r="L41">
        <f t="shared" si="6"/>
        <v>-10000</v>
      </c>
      <c r="O41" s="3">
        <f>SUM(H$4:H40)+G41</f>
        <v>411671.0354821441</v>
      </c>
      <c r="P41" s="7">
        <f>O41/SUM($C$4:C41)-1</f>
        <v>8.3344830216168786E-2</v>
      </c>
    </row>
    <row r="42" spans="1:16" x14ac:dyDescent="0.2">
      <c r="A42" s="2">
        <f>净值数据!A42</f>
        <v>42094</v>
      </c>
      <c r="B42" s="8">
        <f>净值数据!Q42</f>
        <v>26.639440128</v>
      </c>
      <c r="C42">
        <v>10000</v>
      </c>
      <c r="D42">
        <f t="shared" si="7"/>
        <v>390000</v>
      </c>
      <c r="E42" s="3">
        <f t="shared" si="0"/>
        <v>375.38326451122629</v>
      </c>
      <c r="F42">
        <f t="shared" si="8"/>
        <v>16540.576008723994</v>
      </c>
      <c r="G42" s="3">
        <f t="shared" si="1"/>
        <v>440631.68426703603</v>
      </c>
      <c r="H42">
        <f t="shared" si="2"/>
        <v>0</v>
      </c>
      <c r="I42">
        <f t="shared" si="3"/>
        <v>390000</v>
      </c>
      <c r="J42">
        <f t="shared" si="4"/>
        <v>16540.576008723994</v>
      </c>
      <c r="K42" s="7">
        <f t="shared" si="5"/>
        <v>0.12982483145393853</v>
      </c>
      <c r="L42">
        <f t="shared" si="6"/>
        <v>-10000</v>
      </c>
      <c r="O42" s="3">
        <f>SUM(H$4:H41)+G42</f>
        <v>440631.68426703603</v>
      </c>
      <c r="P42" s="7">
        <f>O42/SUM($C$4:C42)-1</f>
        <v>0.12982483145393853</v>
      </c>
    </row>
    <row r="43" spans="1:16" x14ac:dyDescent="0.2">
      <c r="A43" s="2">
        <f>净值数据!A43</f>
        <v>42124</v>
      </c>
      <c r="B43" s="8">
        <f>净值数据!Q43</f>
        <v>32.235710572800002</v>
      </c>
      <c r="C43">
        <v>10000</v>
      </c>
      <c r="D43">
        <f t="shared" si="7"/>
        <v>400000</v>
      </c>
      <c r="E43" s="3">
        <f t="shared" si="0"/>
        <v>310.21497036388729</v>
      </c>
      <c r="F43">
        <f t="shared" si="8"/>
        <v>16850.79097908788</v>
      </c>
      <c r="G43" s="3">
        <f t="shared" si="1"/>
        <v>543197.2209246261</v>
      </c>
      <c r="H43">
        <f t="shared" si="2"/>
        <v>0</v>
      </c>
      <c r="I43">
        <f t="shared" si="3"/>
        <v>400000</v>
      </c>
      <c r="J43">
        <f t="shared" si="4"/>
        <v>16850.79097908788</v>
      </c>
      <c r="K43" s="7">
        <f t="shared" si="5"/>
        <v>0.35799305231156531</v>
      </c>
      <c r="L43">
        <f t="shared" si="6"/>
        <v>-10000</v>
      </c>
      <c r="O43" s="3">
        <f>SUM(H$4:H42)+G43</f>
        <v>543197.2209246261</v>
      </c>
      <c r="P43" s="7">
        <f>O43/SUM($C$4:C43)-1</f>
        <v>0.35799305231156531</v>
      </c>
    </row>
    <row r="44" spans="1:16" x14ac:dyDescent="0.2">
      <c r="A44" s="2">
        <f>净值数据!A44</f>
        <v>42153</v>
      </c>
      <c r="B44" s="8">
        <f>净值数据!Q44</f>
        <v>28.378955808000001</v>
      </c>
      <c r="C44">
        <v>10000</v>
      </c>
      <c r="D44">
        <f t="shared" si="7"/>
        <v>410000</v>
      </c>
      <c r="E44" s="3">
        <f t="shared" si="0"/>
        <v>352.37378244836651</v>
      </c>
      <c r="F44">
        <f t="shared" si="8"/>
        <v>17203.164761536245</v>
      </c>
      <c r="G44" s="3">
        <f t="shared" si="1"/>
        <v>488207.85252537997</v>
      </c>
      <c r="H44">
        <f t="shared" si="2"/>
        <v>0</v>
      </c>
      <c r="I44">
        <f t="shared" si="3"/>
        <v>410000</v>
      </c>
      <c r="J44">
        <f t="shared" si="4"/>
        <v>17203.164761536245</v>
      </c>
      <c r="K44" s="7">
        <f t="shared" si="5"/>
        <v>0.19075085981799988</v>
      </c>
      <c r="L44">
        <f t="shared" si="6"/>
        <v>-10000</v>
      </c>
      <c r="O44" s="3">
        <f>SUM(H$4:H43)+G44</f>
        <v>488207.85252537997</v>
      </c>
      <c r="P44" s="7">
        <f>O44/SUM($C$4:C44)-1</f>
        <v>0.19075085981799988</v>
      </c>
    </row>
    <row r="45" spans="1:16" x14ac:dyDescent="0.2">
      <c r="A45" s="2">
        <f>净值数据!A45</f>
        <v>42185</v>
      </c>
      <c r="B45" s="8">
        <f>净值数据!Q45</f>
        <v>24.630839999999999</v>
      </c>
      <c r="C45">
        <v>10000</v>
      </c>
      <c r="D45">
        <f t="shared" si="7"/>
        <v>420000</v>
      </c>
      <c r="E45" s="3">
        <f t="shared" si="0"/>
        <v>405.99508583548106</v>
      </c>
      <c r="F45">
        <f t="shared" si="8"/>
        <v>17609.159847371728</v>
      </c>
      <c r="G45" s="3">
        <f t="shared" si="1"/>
        <v>433728.39873503742</v>
      </c>
      <c r="H45">
        <f t="shared" si="2"/>
        <v>0</v>
      </c>
      <c r="I45">
        <f t="shared" si="3"/>
        <v>420000</v>
      </c>
      <c r="J45">
        <f t="shared" si="4"/>
        <v>17609.159847371728</v>
      </c>
      <c r="K45" s="7">
        <f t="shared" si="5"/>
        <v>3.2686663654851067E-2</v>
      </c>
      <c r="L45">
        <f t="shared" si="6"/>
        <v>-10000</v>
      </c>
      <c r="O45" s="3">
        <f>SUM(H$4:H44)+G45</f>
        <v>433728.39873503742</v>
      </c>
      <c r="P45" s="7">
        <f>O45/SUM($C$4:C45)-1</f>
        <v>3.2686663654851067E-2</v>
      </c>
    </row>
    <row r="46" spans="1:16" x14ac:dyDescent="0.2">
      <c r="A46" s="2">
        <f>净值数据!A46</f>
        <v>42216</v>
      </c>
      <c r="B46" s="8">
        <f>净值数据!Q46</f>
        <v>17.431056000000002</v>
      </c>
      <c r="C46">
        <v>10000</v>
      </c>
      <c r="D46">
        <f t="shared" si="7"/>
        <v>430000</v>
      </c>
      <c r="E46" s="3">
        <f t="shared" si="0"/>
        <v>573.68870824578835</v>
      </c>
      <c r="F46">
        <f t="shared" si="8"/>
        <v>18182.848555617515</v>
      </c>
      <c r="G46" s="3">
        <f t="shared" si="1"/>
        <v>316946.25141248805</v>
      </c>
      <c r="H46">
        <f t="shared" si="2"/>
        <v>0</v>
      </c>
      <c r="I46">
        <f t="shared" si="3"/>
        <v>430000</v>
      </c>
      <c r="J46">
        <f t="shared" si="4"/>
        <v>18182.848555617515</v>
      </c>
      <c r="K46" s="7">
        <f t="shared" si="5"/>
        <v>-0.26291569438956264</v>
      </c>
      <c r="L46">
        <f t="shared" si="6"/>
        <v>-10000</v>
      </c>
      <c r="O46" s="3">
        <f>SUM(H$4:H45)+G46</f>
        <v>316946.25141248805</v>
      </c>
      <c r="P46" s="7">
        <f>O46/SUM($C$4:C46)-1</f>
        <v>-0.26291569438956264</v>
      </c>
    </row>
    <row r="47" spans="1:16" x14ac:dyDescent="0.2">
      <c r="A47" s="2">
        <f>净值数据!A47</f>
        <v>42247</v>
      </c>
      <c r="B47" s="8">
        <f>净值数据!Q47</f>
        <v>17.610551999999998</v>
      </c>
      <c r="C47">
        <v>10000</v>
      </c>
      <c r="D47">
        <f t="shared" si="7"/>
        <v>440000</v>
      </c>
      <c r="E47" s="3">
        <f t="shared" si="0"/>
        <v>567.84137146865135</v>
      </c>
      <c r="F47">
        <f t="shared" si="8"/>
        <v>18750.689927086165</v>
      </c>
      <c r="G47" s="3">
        <f t="shared" si="1"/>
        <v>330209.9999968271</v>
      </c>
      <c r="H47">
        <f t="shared" si="2"/>
        <v>0</v>
      </c>
      <c r="I47">
        <f t="shared" si="3"/>
        <v>440000</v>
      </c>
      <c r="J47">
        <f t="shared" si="4"/>
        <v>18750.689927086165</v>
      </c>
      <c r="K47" s="7">
        <f t="shared" si="5"/>
        <v>-0.24952272727993841</v>
      </c>
      <c r="L47">
        <f t="shared" si="6"/>
        <v>-10000</v>
      </c>
      <c r="O47" s="3">
        <f>SUM(H$4:H46)+G47</f>
        <v>330209.9999968271</v>
      </c>
      <c r="P47" s="7">
        <f>O47/SUM($C$4:C47)-1</f>
        <v>-0.24952272727993841</v>
      </c>
    </row>
    <row r="48" spans="1:16" x14ac:dyDescent="0.2">
      <c r="A48" s="2">
        <f>净值数据!A48</f>
        <v>42277</v>
      </c>
      <c r="B48" s="8">
        <f>净值数据!Q48</f>
        <v>17.271504</v>
      </c>
      <c r="C48">
        <v>10000</v>
      </c>
      <c r="D48">
        <f t="shared" si="7"/>
        <v>450000</v>
      </c>
      <c r="E48" s="3">
        <f t="shared" si="0"/>
        <v>578.98837298708906</v>
      </c>
      <c r="F48">
        <f t="shared" si="8"/>
        <v>19329.678300073254</v>
      </c>
      <c r="G48" s="3">
        <f t="shared" si="1"/>
        <v>333852.6160784284</v>
      </c>
      <c r="H48">
        <f t="shared" si="2"/>
        <v>0</v>
      </c>
      <c r="I48">
        <f t="shared" si="3"/>
        <v>450000</v>
      </c>
      <c r="J48">
        <f t="shared" si="4"/>
        <v>19329.678300073254</v>
      </c>
      <c r="K48" s="7">
        <f t="shared" si="5"/>
        <v>-0.25810529760349243</v>
      </c>
      <c r="L48">
        <f t="shared" si="6"/>
        <v>-10000</v>
      </c>
      <c r="O48" s="3">
        <f>SUM(H$4:H47)+G48</f>
        <v>333852.6160784284</v>
      </c>
      <c r="P48" s="7">
        <f>O48/SUM($C$4:C48)-1</f>
        <v>-0.25810529760349243</v>
      </c>
    </row>
    <row r="49" spans="1:16" x14ac:dyDescent="0.2">
      <c r="A49" s="2">
        <f>净值数据!A49</f>
        <v>42307</v>
      </c>
      <c r="B49" s="8">
        <f>净值数据!Q49</f>
        <v>18.198899999999998</v>
      </c>
      <c r="C49">
        <v>10000</v>
      </c>
      <c r="D49">
        <f t="shared" si="7"/>
        <v>460000</v>
      </c>
      <c r="E49" s="3">
        <f t="shared" si="0"/>
        <v>549.48376000747305</v>
      </c>
      <c r="F49">
        <f t="shared" si="8"/>
        <v>19879.162060080725</v>
      </c>
      <c r="G49" s="3">
        <f t="shared" si="1"/>
        <v>361778.88241520309</v>
      </c>
      <c r="H49">
        <f t="shared" si="2"/>
        <v>0</v>
      </c>
      <c r="I49">
        <f t="shared" si="3"/>
        <v>460000</v>
      </c>
      <c r="J49">
        <f t="shared" si="4"/>
        <v>19879.162060080725</v>
      </c>
      <c r="K49" s="7">
        <f t="shared" si="5"/>
        <v>-0.21352416866260193</v>
      </c>
      <c r="L49">
        <f t="shared" si="6"/>
        <v>-10000</v>
      </c>
      <c r="O49" s="3">
        <f>SUM(H$4:H48)+G49</f>
        <v>361778.88241520309</v>
      </c>
      <c r="P49" s="7">
        <f>O49/SUM($C$4:C49)-1</f>
        <v>-0.21352416866260193</v>
      </c>
    </row>
    <row r="50" spans="1:16" x14ac:dyDescent="0.2">
      <c r="A50" s="2">
        <f>净值数据!A50</f>
        <v>42338</v>
      </c>
      <c r="B50" s="8">
        <f>净值数据!Q50</f>
        <v>18.318563999999999</v>
      </c>
      <c r="C50">
        <v>10000</v>
      </c>
      <c r="D50">
        <f t="shared" si="7"/>
        <v>470000</v>
      </c>
      <c r="E50" s="3">
        <f t="shared" si="0"/>
        <v>545.89431791705954</v>
      </c>
      <c r="F50">
        <f t="shared" si="8"/>
        <v>20425.056377997786</v>
      </c>
      <c r="G50" s="3">
        <f t="shared" si="1"/>
        <v>374157.70246396062</v>
      </c>
      <c r="H50">
        <f t="shared" si="2"/>
        <v>0</v>
      </c>
      <c r="I50">
        <f t="shared" si="3"/>
        <v>470000</v>
      </c>
      <c r="J50">
        <f t="shared" si="4"/>
        <v>20425.056377997786</v>
      </c>
      <c r="K50" s="7">
        <f t="shared" si="5"/>
        <v>-0.20391978199157312</v>
      </c>
      <c r="L50">
        <f t="shared" si="6"/>
        <v>-10000</v>
      </c>
      <c r="O50" s="3">
        <f>SUM(H$4:H49)+G50</f>
        <v>374157.70246396062</v>
      </c>
      <c r="P50" s="7">
        <f>O50/SUM($C$4:C50)-1</f>
        <v>-0.20391978199157312</v>
      </c>
    </row>
    <row r="51" spans="1:16" x14ac:dyDescent="0.2">
      <c r="A51" s="2">
        <f>净值数据!A51</f>
        <v>42369</v>
      </c>
      <c r="B51" s="8">
        <f>净值数据!Q51</f>
        <v>20.941199999999998</v>
      </c>
      <c r="C51">
        <v>10000</v>
      </c>
      <c r="D51">
        <f t="shared" si="7"/>
        <v>480000</v>
      </c>
      <c r="E51" s="3">
        <f t="shared" si="0"/>
        <v>477.52755333982776</v>
      </c>
      <c r="F51">
        <f t="shared" si="8"/>
        <v>20902.583931337613</v>
      </c>
      <c r="G51" s="3">
        <f t="shared" si="1"/>
        <v>437725.19062292716</v>
      </c>
      <c r="H51">
        <f t="shared" si="2"/>
        <v>0</v>
      </c>
      <c r="I51">
        <f t="shared" si="3"/>
        <v>480000</v>
      </c>
      <c r="J51">
        <f t="shared" si="4"/>
        <v>20902.583931337613</v>
      </c>
      <c r="K51" s="7">
        <f t="shared" si="5"/>
        <v>-8.8072519535568383E-2</v>
      </c>
      <c r="L51">
        <f t="shared" si="6"/>
        <v>-10000</v>
      </c>
      <c r="O51" s="3">
        <f>SUM(H$4:H50)+G51</f>
        <v>437725.19062292716</v>
      </c>
      <c r="P51" s="7">
        <f>O51/SUM($C$4:C51)-1</f>
        <v>-8.8072519535568383E-2</v>
      </c>
    </row>
    <row r="52" spans="1:16" x14ac:dyDescent="0.2">
      <c r="A52" s="2">
        <f>净值数据!A52</f>
        <v>42398</v>
      </c>
      <c r="B52" s="8">
        <f>净值数据!Q52</f>
        <v>16.643267999999999</v>
      </c>
      <c r="C52">
        <v>10000</v>
      </c>
      <c r="D52">
        <f t="shared" si="7"/>
        <v>490000</v>
      </c>
      <c r="E52" s="3">
        <f t="shared" si="0"/>
        <v>600.84353625742256</v>
      </c>
      <c r="F52">
        <f t="shared" si="8"/>
        <v>21503.427467595036</v>
      </c>
      <c r="G52" s="3">
        <f t="shared" si="1"/>
        <v>357887.30626174551</v>
      </c>
      <c r="H52">
        <f t="shared" si="2"/>
        <v>0</v>
      </c>
      <c r="I52">
        <f t="shared" si="3"/>
        <v>490000</v>
      </c>
      <c r="J52">
        <f t="shared" si="4"/>
        <v>21503.427467595036</v>
      </c>
      <c r="K52" s="7">
        <f t="shared" si="5"/>
        <v>-0.26961774232296831</v>
      </c>
      <c r="L52">
        <f t="shared" si="6"/>
        <v>-10000</v>
      </c>
      <c r="O52" s="3">
        <f>SUM(H$4:H51)+G52</f>
        <v>357887.30626174551</v>
      </c>
      <c r="P52" s="7">
        <f>O52/SUM($C$4:C52)-1</f>
        <v>-0.26961774232296831</v>
      </c>
    </row>
    <row r="53" spans="1:16" x14ac:dyDescent="0.2">
      <c r="A53" s="2">
        <f>净值数据!A53</f>
        <v>42429</v>
      </c>
      <c r="B53" s="8">
        <f>净值数据!Q53</f>
        <v>25.189271999999999</v>
      </c>
      <c r="C53">
        <v>10000</v>
      </c>
      <c r="D53">
        <f t="shared" si="7"/>
        <v>500000</v>
      </c>
      <c r="E53" s="3">
        <f t="shared" si="0"/>
        <v>396.99440301410857</v>
      </c>
      <c r="F53">
        <f t="shared" si="8"/>
        <v>21900.421870609145</v>
      </c>
      <c r="G53" s="3">
        <f t="shared" si="1"/>
        <v>551655.68341352255</v>
      </c>
      <c r="H53">
        <f t="shared" si="2"/>
        <v>0</v>
      </c>
      <c r="I53">
        <f t="shared" si="3"/>
        <v>500000</v>
      </c>
      <c r="J53">
        <f t="shared" si="4"/>
        <v>21900.421870609145</v>
      </c>
      <c r="K53" s="7">
        <f t="shared" si="5"/>
        <v>0.10331136682704511</v>
      </c>
      <c r="L53">
        <f t="shared" si="6"/>
        <v>-10000</v>
      </c>
      <c r="O53" s="3">
        <f>SUM(H$4:H52)+G53</f>
        <v>551655.68341352255</v>
      </c>
      <c r="P53" s="7">
        <f>O53/SUM($C$4:C53)-1</f>
        <v>0.10331136682704511</v>
      </c>
    </row>
    <row r="54" spans="1:16" x14ac:dyDescent="0.2">
      <c r="A54" s="2">
        <f>净值数据!A54</f>
        <v>42460</v>
      </c>
      <c r="B54" s="8">
        <f>净值数据!Q54</f>
        <v>26.216387999999998</v>
      </c>
      <c r="C54">
        <v>10000</v>
      </c>
      <c r="D54">
        <f t="shared" si="7"/>
        <v>510000</v>
      </c>
      <c r="E54" s="3">
        <f t="shared" si="0"/>
        <v>381.4407995487403</v>
      </c>
      <c r="F54">
        <f t="shared" si="8"/>
        <v>22281.862670157887</v>
      </c>
      <c r="G54" s="3">
        <f t="shared" si="1"/>
        <v>584149.95712357515</v>
      </c>
      <c r="H54">
        <f t="shared" si="2"/>
        <v>0</v>
      </c>
      <c r="I54">
        <f t="shared" si="3"/>
        <v>510000</v>
      </c>
      <c r="J54">
        <f t="shared" si="4"/>
        <v>22281.862670157887</v>
      </c>
      <c r="K54" s="7">
        <f t="shared" si="5"/>
        <v>0.14539207279132382</v>
      </c>
      <c r="L54">
        <f t="shared" si="6"/>
        <v>-10000</v>
      </c>
      <c r="O54" s="3">
        <f>SUM(H$4:H53)+G54</f>
        <v>584149.95712357515</v>
      </c>
      <c r="P54" s="7">
        <f>O54/SUM($C$4:C54)-1</f>
        <v>0.14539207279132382</v>
      </c>
    </row>
    <row r="55" spans="1:16" x14ac:dyDescent="0.2">
      <c r="A55" s="2">
        <f>净值数据!A55</f>
        <v>42489</v>
      </c>
      <c r="B55" s="8">
        <f>净值数据!Q55</f>
        <v>30.404627999999999</v>
      </c>
      <c r="C55">
        <v>10000</v>
      </c>
      <c r="D55">
        <f t="shared" si="7"/>
        <v>520000</v>
      </c>
      <c r="E55" s="3">
        <f t="shared" si="0"/>
        <v>328.89729813500765</v>
      </c>
      <c r="F55">
        <f t="shared" si="8"/>
        <v>22610.759968292896</v>
      </c>
      <c r="G55" s="3">
        <f t="shared" si="1"/>
        <v>687471.7456332373</v>
      </c>
      <c r="H55">
        <f t="shared" si="2"/>
        <v>0</v>
      </c>
      <c r="I55">
        <f t="shared" si="3"/>
        <v>520000</v>
      </c>
      <c r="J55">
        <f t="shared" si="4"/>
        <v>22610.759968292896</v>
      </c>
      <c r="K55" s="7">
        <f t="shared" si="5"/>
        <v>0.32206104929468715</v>
      </c>
      <c r="L55">
        <f t="shared" si="6"/>
        <v>-10000</v>
      </c>
      <c r="O55" s="3">
        <f>SUM(H$4:H54)+G55</f>
        <v>687471.7456332373</v>
      </c>
      <c r="P55" s="7">
        <f>O55/SUM($C$4:C55)-1</f>
        <v>0.32206104929468715</v>
      </c>
    </row>
    <row r="56" spans="1:16" x14ac:dyDescent="0.2">
      <c r="A56" s="2">
        <f>净值数据!A56</f>
        <v>42521</v>
      </c>
      <c r="B56" s="8">
        <f>净值数据!Q56</f>
        <v>29.517119999999998</v>
      </c>
      <c r="C56">
        <v>10000</v>
      </c>
      <c r="D56">
        <f t="shared" si="7"/>
        <v>530000</v>
      </c>
      <c r="E56" s="3">
        <f t="shared" si="0"/>
        <v>338.78643986947236</v>
      </c>
      <c r="F56">
        <f t="shared" si="8"/>
        <v>22949.546408162369</v>
      </c>
      <c r="G56" s="3">
        <f t="shared" si="1"/>
        <v>677404.51527529757</v>
      </c>
      <c r="H56">
        <f t="shared" si="2"/>
        <v>0</v>
      </c>
      <c r="I56">
        <f t="shared" si="3"/>
        <v>530000</v>
      </c>
      <c r="J56">
        <f t="shared" si="4"/>
        <v>22949.546408162369</v>
      </c>
      <c r="K56" s="7">
        <f t="shared" si="5"/>
        <v>0.27812172693452375</v>
      </c>
      <c r="L56">
        <f t="shared" si="6"/>
        <v>-10000</v>
      </c>
      <c r="O56" s="3">
        <f>SUM(H$4:H55)+G56</f>
        <v>677404.51527529757</v>
      </c>
      <c r="P56" s="7">
        <f>O56/SUM($C$4:C56)-1</f>
        <v>0.27812172693452375</v>
      </c>
    </row>
    <row r="57" spans="1:16" x14ac:dyDescent="0.2">
      <c r="A57" s="2">
        <f>净值数据!A57</f>
        <v>42551</v>
      </c>
      <c r="B57" s="8">
        <f>净值数据!Q57</f>
        <v>38.909999999999997</v>
      </c>
      <c r="C57">
        <v>10000</v>
      </c>
      <c r="D57">
        <f t="shared" si="7"/>
        <v>540000</v>
      </c>
      <c r="E57" s="3">
        <f t="shared" si="0"/>
        <v>257.00334104343358</v>
      </c>
      <c r="F57">
        <f t="shared" si="8"/>
        <v>23206.549749205802</v>
      </c>
      <c r="G57" s="3">
        <f t="shared" si="1"/>
        <v>902966.85074159771</v>
      </c>
      <c r="H57">
        <f t="shared" si="2"/>
        <v>451483.42537079885</v>
      </c>
      <c r="I57">
        <f t="shared" si="3"/>
        <v>270000</v>
      </c>
      <c r="J57">
        <f t="shared" si="4"/>
        <v>11603.274874602901</v>
      </c>
      <c r="K57" s="7">
        <f t="shared" si="5"/>
        <v>0.67216083470666232</v>
      </c>
      <c r="L57">
        <f t="shared" si="6"/>
        <v>441483.42537079885</v>
      </c>
      <c r="O57" s="3">
        <f>SUM(H$4:H56)+G57</f>
        <v>902966.85074159771</v>
      </c>
      <c r="P57" s="7">
        <f>O57/SUM($C$4:C57)-1</f>
        <v>0.67216083470666232</v>
      </c>
    </row>
    <row r="58" spans="1:16" x14ac:dyDescent="0.2">
      <c r="A58" s="2">
        <f>净值数据!A58</f>
        <v>42580</v>
      </c>
      <c r="B58" s="8">
        <f>净值数据!Q58</f>
        <v>45.81</v>
      </c>
      <c r="C58">
        <v>10000</v>
      </c>
      <c r="D58">
        <f t="shared" si="7"/>
        <v>280000</v>
      </c>
      <c r="E58" s="3">
        <f t="shared" si="0"/>
        <v>218.29294913774285</v>
      </c>
      <c r="F58">
        <f t="shared" si="8"/>
        <v>11821.567823740645</v>
      </c>
      <c r="G58" s="3">
        <f t="shared" si="1"/>
        <v>541546.02200555895</v>
      </c>
      <c r="H58">
        <f t="shared" si="2"/>
        <v>270773.01100277947</v>
      </c>
      <c r="I58">
        <f t="shared" si="3"/>
        <v>140000</v>
      </c>
      <c r="J58">
        <f t="shared" si="4"/>
        <v>5910.7839118703223</v>
      </c>
      <c r="K58" s="7">
        <f t="shared" si="5"/>
        <v>0.93409293573413898</v>
      </c>
      <c r="L58">
        <f t="shared" si="6"/>
        <v>260773.01100277947</v>
      </c>
      <c r="O58" s="3">
        <f>SUM(H$4:H57)+G58</f>
        <v>993029.44737635786</v>
      </c>
      <c r="P58" s="7">
        <f>O58/SUM($C$4:C58)-1</f>
        <v>0.8055080861388324</v>
      </c>
    </row>
    <row r="59" spans="1:16" x14ac:dyDescent="0.2">
      <c r="A59" s="2">
        <f>净值数据!A59</f>
        <v>42613</v>
      </c>
      <c r="B59" s="8">
        <f>净值数据!Q59</f>
        <v>41.74</v>
      </c>
      <c r="C59">
        <v>10000</v>
      </c>
      <c r="D59">
        <f t="shared" si="7"/>
        <v>150000</v>
      </c>
      <c r="E59" s="3">
        <f t="shared" si="0"/>
        <v>239.57834211787252</v>
      </c>
      <c r="F59">
        <f t="shared" si="8"/>
        <v>6150.3622539881944</v>
      </c>
      <c r="G59" s="3">
        <f t="shared" si="1"/>
        <v>256716.12048146725</v>
      </c>
      <c r="H59">
        <f t="shared" si="2"/>
        <v>128358.06024073363</v>
      </c>
      <c r="I59">
        <f t="shared" si="3"/>
        <v>75000</v>
      </c>
      <c r="J59">
        <f t="shared" si="4"/>
        <v>3075.1811269940972</v>
      </c>
      <c r="K59" s="7">
        <f t="shared" si="5"/>
        <v>0.71144080320978165</v>
      </c>
      <c r="L59">
        <f t="shared" si="6"/>
        <v>118358.06024073363</v>
      </c>
      <c r="O59" s="3">
        <f>SUM(H$4:H58)+G59</f>
        <v>978972.55685504561</v>
      </c>
      <c r="P59" s="7">
        <f>O59/SUM($C$4:C59)-1</f>
        <v>0.74816528009829564</v>
      </c>
    </row>
    <row r="60" spans="1:16" x14ac:dyDescent="0.2">
      <c r="A60" s="2">
        <f>净值数据!A60</f>
        <v>42643</v>
      </c>
      <c r="B60" s="8">
        <f>净值数据!Q60</f>
        <v>38.19</v>
      </c>
      <c r="C60">
        <v>10000</v>
      </c>
      <c r="D60">
        <f t="shared" si="7"/>
        <v>85000</v>
      </c>
      <c r="E60" s="3">
        <f t="shared" si="0"/>
        <v>261.84865147944487</v>
      </c>
      <c r="F60">
        <f t="shared" si="8"/>
        <v>3337.0297784735421</v>
      </c>
      <c r="G60" s="3">
        <f t="shared" si="1"/>
        <v>127441.16723990456</v>
      </c>
      <c r="H60">
        <f t="shared" si="2"/>
        <v>63720.583619952282</v>
      </c>
      <c r="I60">
        <f t="shared" si="3"/>
        <v>42500</v>
      </c>
      <c r="J60">
        <f t="shared" si="4"/>
        <v>1668.5148892367711</v>
      </c>
      <c r="K60" s="7">
        <f t="shared" si="5"/>
        <v>0.49930784988123023</v>
      </c>
      <c r="L60">
        <f t="shared" si="6"/>
        <v>53720.583619952282</v>
      </c>
      <c r="O60" s="3">
        <f>SUM(H$4:H59)+G60</f>
        <v>978055.66385421657</v>
      </c>
      <c r="P60" s="7">
        <f>O60/SUM($C$4:C60)-1</f>
        <v>0.71588712956880096</v>
      </c>
    </row>
    <row r="61" spans="1:16" x14ac:dyDescent="0.2">
      <c r="A61" s="2">
        <f>净值数据!A61</f>
        <v>42674</v>
      </c>
      <c r="B61" s="8">
        <f>净值数据!Q61</f>
        <v>40.72</v>
      </c>
      <c r="C61">
        <v>10000</v>
      </c>
      <c r="D61">
        <f t="shared" si="7"/>
        <v>52500</v>
      </c>
      <c r="E61" s="3">
        <f t="shared" si="0"/>
        <v>245.57956777996071</v>
      </c>
      <c r="F61">
        <f t="shared" si="8"/>
        <v>1914.0944570167317</v>
      </c>
      <c r="G61" s="3">
        <f t="shared" si="1"/>
        <v>77941.926289721305</v>
      </c>
      <c r="H61">
        <f t="shared" si="2"/>
        <v>38970.963144860652</v>
      </c>
      <c r="I61">
        <f t="shared" si="3"/>
        <v>26250</v>
      </c>
      <c r="J61">
        <f t="shared" si="4"/>
        <v>957.04722850836583</v>
      </c>
      <c r="K61" s="7">
        <f t="shared" si="5"/>
        <v>0.48460811980421536</v>
      </c>
      <c r="L61">
        <f t="shared" si="6"/>
        <v>28970.963144860652</v>
      </c>
      <c r="O61" s="3">
        <f>SUM(H$4:H60)+G61</f>
        <v>992277.00652398565</v>
      </c>
      <c r="P61" s="7">
        <f>O61/SUM($C$4:C61)-1</f>
        <v>0.71082242504135462</v>
      </c>
    </row>
    <row r="62" spans="1:16" x14ac:dyDescent="0.2">
      <c r="A62" s="2">
        <f>净值数据!A62</f>
        <v>42704</v>
      </c>
      <c r="B62" s="8">
        <f>净值数据!Q62</f>
        <v>38.14</v>
      </c>
      <c r="C62">
        <v>10000</v>
      </c>
      <c r="D62">
        <f t="shared" si="7"/>
        <v>36250</v>
      </c>
      <c r="E62" s="3">
        <f t="shared" si="0"/>
        <v>262.19192448872576</v>
      </c>
      <c r="F62">
        <f t="shared" si="8"/>
        <v>1219.2391529970917</v>
      </c>
      <c r="G62" s="3">
        <f t="shared" si="1"/>
        <v>46501.781295309076</v>
      </c>
      <c r="H62">
        <f t="shared" si="2"/>
        <v>0</v>
      </c>
      <c r="I62">
        <f t="shared" si="3"/>
        <v>36250</v>
      </c>
      <c r="J62">
        <f t="shared" si="4"/>
        <v>1219.2391529970917</v>
      </c>
      <c r="K62" s="7">
        <f t="shared" si="5"/>
        <v>0.28280775987059514</v>
      </c>
      <c r="L62">
        <f t="shared" si="6"/>
        <v>-10000</v>
      </c>
      <c r="O62" s="3">
        <f>SUM(H$4:H61)+G62</f>
        <v>999807.82467443414</v>
      </c>
      <c r="P62" s="7">
        <f>O62/SUM($C$4:C62)-1</f>
        <v>0.69458953334649864</v>
      </c>
    </row>
    <row r="63" spans="1:16" x14ac:dyDescent="0.2">
      <c r="A63" s="2">
        <f>净值数据!A63</f>
        <v>42734</v>
      </c>
      <c r="B63" s="8">
        <f>净值数据!Q63</f>
        <v>36.51</v>
      </c>
      <c r="C63">
        <v>10000</v>
      </c>
      <c r="D63">
        <f t="shared" si="7"/>
        <v>46250</v>
      </c>
      <c r="E63" s="3">
        <f t="shared" si="0"/>
        <v>273.89756231169542</v>
      </c>
      <c r="F63">
        <f t="shared" si="8"/>
        <v>1493.1367153087872</v>
      </c>
      <c r="G63" s="3">
        <f t="shared" si="1"/>
        <v>54514.421475923817</v>
      </c>
      <c r="H63">
        <f t="shared" si="2"/>
        <v>0</v>
      </c>
      <c r="I63">
        <f t="shared" si="3"/>
        <v>46250</v>
      </c>
      <c r="J63">
        <f t="shared" si="4"/>
        <v>1493.1367153087872</v>
      </c>
      <c r="K63" s="7">
        <f t="shared" si="5"/>
        <v>0.17869019407402842</v>
      </c>
      <c r="L63">
        <f>H63-C63+G63</f>
        <v>44514.421475923817</v>
      </c>
      <c r="O63" s="3">
        <f>SUM(H$4:H62)+G63</f>
        <v>1007820.4648550489</v>
      </c>
      <c r="P63" s="7">
        <f>O63/SUM($C$4:C63)-1</f>
        <v>0.67970077475841495</v>
      </c>
    </row>
    <row r="64" spans="1:16" x14ac:dyDescent="0.2">
      <c r="H64">
        <f>SUM(H4:H63)</f>
        <v>953306.04337912507</v>
      </c>
      <c r="I64" s="3">
        <f>G63+H64</f>
        <v>1007820.4648550489</v>
      </c>
      <c r="M64" t="s">
        <v>65</v>
      </c>
      <c r="N64">
        <f>XIRR(L4:L63,A4:A63,0.1)</f>
        <v>0.25404300093650822</v>
      </c>
    </row>
  </sheetData>
  <phoneticPr fontId="2" type="noConversion"/>
  <conditionalFormatting sqref="K1:K64">
    <cfRule type="cellIs" dxfId="15" priority="3" operator="greaterThan">
      <formula>0.5</formula>
    </cfRule>
  </conditionalFormatting>
  <conditionalFormatting sqref="P3">
    <cfRule type="cellIs" dxfId="14" priority="2" operator="greaterThan">
      <formula>0.5</formula>
    </cfRule>
  </conditionalFormatting>
  <conditionalFormatting sqref="P4:P63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{DE30BCB7-0F26-46AA-8ED5-4160D70E4C9E}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E30BCB7-0F26-46AA-8ED5-4160D70E4C9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P4:P63</xm:sqref>
        </x14:conditionalFormatting>
      </x14:conditionalFormatting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4"/>
  <sheetViews>
    <sheetView workbookViewId="0">
      <selection activeCell="O1" sqref="O1:P1048576"/>
    </sheetView>
  </sheetViews>
  <sheetFormatPr defaultRowHeight="14.25" x14ac:dyDescent="0.2"/>
  <cols>
    <col min="1" max="2" width="11.625" style="3" customWidth="1"/>
    <col min="3" max="3" width="14.125" customWidth="1"/>
    <col min="4" max="6" width="13" customWidth="1"/>
    <col min="7" max="7" width="12.75" customWidth="1"/>
    <col min="8" max="11" width="13" customWidth="1"/>
    <col min="15" max="15" width="17.75" customWidth="1"/>
    <col min="16" max="16" width="13" customWidth="1"/>
  </cols>
  <sheetData>
    <row r="1" spans="1:16" x14ac:dyDescent="0.2">
      <c r="M1" t="s">
        <v>66</v>
      </c>
      <c r="N1">
        <v>0.5</v>
      </c>
    </row>
    <row r="2" spans="1:16" x14ac:dyDescent="0.2">
      <c r="M2" t="s">
        <v>67</v>
      </c>
      <c r="N2">
        <v>0.4</v>
      </c>
    </row>
    <row r="3" spans="1:16" x14ac:dyDescent="0.2">
      <c r="A3" s="3" t="str">
        <f>净值数据!A3</f>
        <v>日期</v>
      </c>
      <c r="B3" s="3" t="s">
        <v>6</v>
      </c>
      <c r="C3" s="5" t="s">
        <v>5</v>
      </c>
      <c r="D3" s="5" t="s">
        <v>0</v>
      </c>
      <c r="E3" s="5" t="s">
        <v>1</v>
      </c>
      <c r="F3" s="5" t="s">
        <v>2</v>
      </c>
      <c r="G3" s="5" t="s">
        <v>3</v>
      </c>
      <c r="H3" t="s">
        <v>61</v>
      </c>
      <c r="I3" s="5" t="s">
        <v>62</v>
      </c>
      <c r="J3" s="5" t="s">
        <v>63</v>
      </c>
      <c r="K3" s="6" t="s">
        <v>4</v>
      </c>
      <c r="L3" s="5" t="s">
        <v>64</v>
      </c>
      <c r="O3" s="5" t="s">
        <v>68</v>
      </c>
      <c r="P3" s="6" t="s">
        <v>4</v>
      </c>
    </row>
    <row r="4" spans="1:16" x14ac:dyDescent="0.2">
      <c r="A4" s="2">
        <f>净值数据!A4</f>
        <v>40939</v>
      </c>
      <c r="B4" s="8">
        <f>净值数据!R4</f>
        <v>4.4733588854170003</v>
      </c>
      <c r="C4">
        <v>10000</v>
      </c>
      <c r="D4">
        <f>C4</f>
        <v>10000</v>
      </c>
      <c r="E4" s="3">
        <f>C4/B4</f>
        <v>2235.4566794539255</v>
      </c>
      <c r="F4">
        <f>E4</f>
        <v>2235.4566794539255</v>
      </c>
      <c r="G4" s="3">
        <f>F4*B4</f>
        <v>10000</v>
      </c>
      <c r="H4">
        <f>IF(K4&gt;$N$2,G4*$N$1,0)</f>
        <v>0</v>
      </c>
      <c r="I4">
        <f>IF(K4&gt;$N$2,D4*(1-$N$1),D4)</f>
        <v>10000</v>
      </c>
      <c r="J4">
        <f>IF(K4&gt;$N$2,F4*(1-$N$1),F4)</f>
        <v>2235.4566794539255</v>
      </c>
      <c r="K4" s="7">
        <f>G4/D4-1</f>
        <v>0</v>
      </c>
      <c r="L4">
        <f>H4-C4</f>
        <v>-10000</v>
      </c>
      <c r="O4" s="3">
        <f>G4</f>
        <v>10000</v>
      </c>
      <c r="P4" s="7">
        <f>O4/SUM($C$4:C4)-1</f>
        <v>0</v>
      </c>
    </row>
    <row r="5" spans="1:16" x14ac:dyDescent="0.2">
      <c r="A5" s="2">
        <f>净值数据!A5</f>
        <v>40968</v>
      </c>
      <c r="B5" s="8">
        <f>净值数据!R5</f>
        <v>5.2849401950821999</v>
      </c>
      <c r="C5">
        <v>10000</v>
      </c>
      <c r="D5">
        <f>C5+I4</f>
        <v>20000</v>
      </c>
      <c r="E5" s="3">
        <f t="shared" ref="E5:E63" si="0">C5/B5</f>
        <v>1892.16899924531</v>
      </c>
      <c r="F5">
        <f>E5+J4</f>
        <v>4127.6256786992353</v>
      </c>
      <c r="G5" s="3">
        <f t="shared" ref="G5:G63" si="1">F5*B5</f>
        <v>21814.254859611035</v>
      </c>
      <c r="H5">
        <f t="shared" ref="H5:H63" si="2">IF(K5&gt;$N$2,G5*$N$1,0)</f>
        <v>0</v>
      </c>
      <c r="I5">
        <f t="shared" ref="I5:I63" si="3">IF(K5&gt;$N$2,D5*(1-$N$1),D5)</f>
        <v>20000</v>
      </c>
      <c r="J5">
        <f t="shared" ref="J5:J63" si="4">IF(K5&gt;$N$2,F5*(1-$N$1),F5)</f>
        <v>4127.6256786992353</v>
      </c>
      <c r="K5" s="7">
        <f t="shared" ref="K5:K63" si="5">G5/D5-1</f>
        <v>9.0712742980551875E-2</v>
      </c>
      <c r="L5">
        <f t="shared" ref="L5:L62" si="6">H5-C5</f>
        <v>-10000</v>
      </c>
      <c r="O5" s="3">
        <f>SUM(H$4:H4)+G5</f>
        <v>21814.254859611035</v>
      </c>
      <c r="P5" s="7">
        <f>O5/SUM($C$4:C5)-1</f>
        <v>9.0712742980551875E-2</v>
      </c>
    </row>
    <row r="6" spans="1:16" x14ac:dyDescent="0.2">
      <c r="A6" s="2">
        <f>净值数据!A6</f>
        <v>40998</v>
      </c>
      <c r="B6" s="8">
        <f>净值数据!R6</f>
        <v>4.8598261757337999</v>
      </c>
      <c r="C6">
        <v>10000</v>
      </c>
      <c r="D6">
        <f t="shared" ref="D6:D63" si="7">C6+I5</f>
        <v>30000</v>
      </c>
      <c r="E6" s="3">
        <f t="shared" si="0"/>
        <v>2057.6867645868156</v>
      </c>
      <c r="F6">
        <f t="shared" ref="F6:F63" si="8">E6+J5</f>
        <v>6185.3124432860513</v>
      </c>
      <c r="G6" s="3">
        <f t="shared" si="1"/>
        <v>30059.543316973537</v>
      </c>
      <c r="H6">
        <f t="shared" si="2"/>
        <v>0</v>
      </c>
      <c r="I6">
        <f t="shared" si="3"/>
        <v>30000</v>
      </c>
      <c r="J6">
        <f t="shared" si="4"/>
        <v>6185.3124432860513</v>
      </c>
      <c r="K6" s="7">
        <f t="shared" si="5"/>
        <v>1.9847772324512736E-3</v>
      </c>
      <c r="L6">
        <f t="shared" si="6"/>
        <v>-10000</v>
      </c>
      <c r="O6" s="3">
        <f>SUM(H$4:H5)+G6</f>
        <v>30059.543316973537</v>
      </c>
      <c r="P6" s="7">
        <f>O6/SUM($C$4:C6)-1</f>
        <v>1.9847772324512736E-3</v>
      </c>
    </row>
    <row r="7" spans="1:16" x14ac:dyDescent="0.2">
      <c r="A7" s="2">
        <f>净值数据!A7</f>
        <v>41026</v>
      </c>
      <c r="B7" s="8">
        <f>净值数据!R7</f>
        <v>6.3960336547430003</v>
      </c>
      <c r="C7">
        <v>10000</v>
      </c>
      <c r="D7">
        <f t="shared" si="7"/>
        <v>40000</v>
      </c>
      <c r="E7" s="3">
        <f t="shared" si="0"/>
        <v>1563.4689465063191</v>
      </c>
      <c r="F7">
        <f t="shared" si="8"/>
        <v>7748.7813897923706</v>
      </c>
      <c r="G7" s="3">
        <f t="shared" si="1"/>
        <v>49561.466552358244</v>
      </c>
      <c r="H7">
        <f t="shared" si="2"/>
        <v>0</v>
      </c>
      <c r="I7">
        <f t="shared" si="3"/>
        <v>40000</v>
      </c>
      <c r="J7">
        <f t="shared" si="4"/>
        <v>7748.7813897923706</v>
      </c>
      <c r="K7" s="7">
        <f t="shared" si="5"/>
        <v>0.23903666380895605</v>
      </c>
      <c r="L7">
        <f t="shared" si="6"/>
        <v>-10000</v>
      </c>
      <c r="O7" s="3">
        <f>SUM(H$4:H6)+G7</f>
        <v>49561.466552358244</v>
      </c>
      <c r="P7" s="7">
        <f>O7/SUM($C$4:C7)-1</f>
        <v>0.23903666380895605</v>
      </c>
    </row>
    <row r="8" spans="1:16" x14ac:dyDescent="0.2">
      <c r="A8" s="2">
        <f>净值数据!A8</f>
        <v>41060</v>
      </c>
      <c r="B8" s="8">
        <f>净值数据!R8</f>
        <v>5.7970093547520003</v>
      </c>
      <c r="C8">
        <v>10000</v>
      </c>
      <c r="D8">
        <f t="shared" si="7"/>
        <v>50000</v>
      </c>
      <c r="E8" s="3">
        <f t="shared" si="0"/>
        <v>1725.0274043119612</v>
      </c>
      <c r="F8">
        <f t="shared" si="8"/>
        <v>9473.8087941043323</v>
      </c>
      <c r="G8" s="3">
        <f t="shared" si="1"/>
        <v>54919.758204554579</v>
      </c>
      <c r="H8">
        <f t="shared" si="2"/>
        <v>0</v>
      </c>
      <c r="I8">
        <f t="shared" si="3"/>
        <v>50000</v>
      </c>
      <c r="J8">
        <f t="shared" si="4"/>
        <v>9473.8087941043323</v>
      </c>
      <c r="K8" s="7">
        <f t="shared" si="5"/>
        <v>9.8395164091091614E-2</v>
      </c>
      <c r="L8">
        <f t="shared" si="6"/>
        <v>-10000</v>
      </c>
      <c r="O8" s="3">
        <f>SUM(H$4:H7)+G8</f>
        <v>54919.758204554579</v>
      </c>
      <c r="P8" s="7">
        <f>O8/SUM($C$4:C8)-1</f>
        <v>9.8395164091091614E-2</v>
      </c>
    </row>
    <row r="9" spans="1:16" x14ac:dyDescent="0.2">
      <c r="A9" s="2">
        <f>净值数据!A9</f>
        <v>41089</v>
      </c>
      <c r="B9" s="8">
        <f>净值数据!R9</f>
        <v>4.5216672967065996</v>
      </c>
      <c r="C9">
        <v>10000</v>
      </c>
      <c r="D9">
        <f t="shared" si="7"/>
        <v>60000</v>
      </c>
      <c r="E9" s="3">
        <f t="shared" si="0"/>
        <v>2211.5735952717259</v>
      </c>
      <c r="F9">
        <f t="shared" si="8"/>
        <v>11685.382389376058</v>
      </c>
      <c r="G9" s="3">
        <f t="shared" si="1"/>
        <v>52837.411399552948</v>
      </c>
      <c r="H9">
        <f t="shared" si="2"/>
        <v>0</v>
      </c>
      <c r="I9">
        <f t="shared" si="3"/>
        <v>60000</v>
      </c>
      <c r="J9">
        <f t="shared" si="4"/>
        <v>11685.382389376058</v>
      </c>
      <c r="K9" s="7">
        <f t="shared" si="5"/>
        <v>-0.11937647667411755</v>
      </c>
      <c r="L9">
        <f t="shared" si="6"/>
        <v>-10000</v>
      </c>
      <c r="O9" s="3">
        <f>SUM(H$4:H8)+G9</f>
        <v>52837.411399552948</v>
      </c>
      <c r="P9" s="7">
        <f>O9/SUM($C$4:C9)-1</f>
        <v>-0.11937647667411755</v>
      </c>
    </row>
    <row r="10" spans="1:16" x14ac:dyDescent="0.2">
      <c r="A10" s="2">
        <f>净值数据!A10</f>
        <v>41121</v>
      </c>
      <c r="B10" s="8">
        <f>净值数据!R10</f>
        <v>3.7970411273626001</v>
      </c>
      <c r="C10">
        <v>10000</v>
      </c>
      <c r="D10">
        <f t="shared" si="7"/>
        <v>70000</v>
      </c>
      <c r="E10" s="3">
        <f t="shared" si="0"/>
        <v>2633.62962490373</v>
      </c>
      <c r="F10">
        <f t="shared" si="8"/>
        <v>14319.012014279788</v>
      </c>
      <c r="G10" s="3">
        <f t="shared" si="1"/>
        <v>54369.877521419541</v>
      </c>
      <c r="H10">
        <f t="shared" si="2"/>
        <v>0</v>
      </c>
      <c r="I10">
        <f t="shared" si="3"/>
        <v>70000</v>
      </c>
      <c r="J10">
        <f t="shared" si="4"/>
        <v>14319.012014279788</v>
      </c>
      <c r="K10" s="7">
        <f t="shared" si="5"/>
        <v>-0.22328746397972088</v>
      </c>
      <c r="L10">
        <f t="shared" si="6"/>
        <v>-10000</v>
      </c>
      <c r="O10" s="3">
        <f>SUM(H$4:H9)+G10</f>
        <v>54369.877521419541</v>
      </c>
      <c r="P10" s="7">
        <f>O10/SUM($C$4:C10)-1</f>
        <v>-0.22328746397972088</v>
      </c>
    </row>
    <row r="11" spans="1:16" x14ac:dyDescent="0.2">
      <c r="A11" s="2">
        <f>净值数据!A11</f>
        <v>41152</v>
      </c>
      <c r="B11" s="8">
        <f>净值数据!R11</f>
        <v>3.8646729031680001</v>
      </c>
      <c r="C11">
        <v>10000</v>
      </c>
      <c r="D11">
        <f t="shared" si="7"/>
        <v>80000</v>
      </c>
      <c r="E11" s="3">
        <f t="shared" si="0"/>
        <v>2587.541106467942</v>
      </c>
      <c r="F11">
        <f t="shared" si="8"/>
        <v>16906.553120747729</v>
      </c>
      <c r="G11" s="3">
        <f t="shared" si="1"/>
        <v>65338.297731724138</v>
      </c>
      <c r="H11">
        <f t="shared" si="2"/>
        <v>0</v>
      </c>
      <c r="I11">
        <f t="shared" si="3"/>
        <v>80000</v>
      </c>
      <c r="J11">
        <f t="shared" si="4"/>
        <v>16906.553120747729</v>
      </c>
      <c r="K11" s="7">
        <f t="shared" si="5"/>
        <v>-0.18327127835344825</v>
      </c>
      <c r="L11">
        <f t="shared" si="6"/>
        <v>-10000</v>
      </c>
      <c r="O11" s="3">
        <f>SUM(H$4:H10)+G11</f>
        <v>65338.297731724138</v>
      </c>
      <c r="P11" s="7">
        <f>O11/SUM($C$4:C11)-1</f>
        <v>-0.18327127835344825</v>
      </c>
    </row>
    <row r="12" spans="1:16" x14ac:dyDescent="0.2">
      <c r="A12" s="2">
        <f>净值数据!A12</f>
        <v>41180</v>
      </c>
      <c r="B12" s="8">
        <f>净值数据!R12</f>
        <v>3.7777177628467</v>
      </c>
      <c r="C12">
        <v>10000</v>
      </c>
      <c r="D12">
        <f t="shared" si="7"/>
        <v>90000</v>
      </c>
      <c r="E12" s="3">
        <f t="shared" si="0"/>
        <v>2647.1008761820517</v>
      </c>
      <c r="F12">
        <f t="shared" si="8"/>
        <v>19553.653996929781</v>
      </c>
      <c r="G12" s="3">
        <f t="shared" si="1"/>
        <v>73868.186032760001</v>
      </c>
      <c r="H12">
        <f t="shared" si="2"/>
        <v>0</v>
      </c>
      <c r="I12">
        <f t="shared" si="3"/>
        <v>90000</v>
      </c>
      <c r="J12">
        <f t="shared" si="4"/>
        <v>19553.653996929781</v>
      </c>
      <c r="K12" s="7">
        <f t="shared" si="5"/>
        <v>-0.1792423774137778</v>
      </c>
      <c r="L12">
        <f t="shared" si="6"/>
        <v>-10000</v>
      </c>
      <c r="O12" s="3">
        <f>SUM(H$4:H11)+G12</f>
        <v>73868.186032760001</v>
      </c>
      <c r="P12" s="7">
        <f>O12/SUM($C$4:C12)-1</f>
        <v>-0.1792423774137778</v>
      </c>
    </row>
    <row r="13" spans="1:16" x14ac:dyDescent="0.2">
      <c r="A13" s="2">
        <f>净值数据!A13</f>
        <v>41213</v>
      </c>
      <c r="B13" s="8">
        <f>净值数据!R13</f>
        <v>3.7004243047833998</v>
      </c>
      <c r="C13">
        <v>10000</v>
      </c>
      <c r="D13">
        <f t="shared" si="7"/>
        <v>100000</v>
      </c>
      <c r="E13" s="3">
        <f t="shared" si="0"/>
        <v>2702.392800488683</v>
      </c>
      <c r="F13">
        <f t="shared" si="8"/>
        <v>22256.046797418465</v>
      </c>
      <c r="G13" s="3">
        <f t="shared" si="1"/>
        <v>82356.816497564039</v>
      </c>
      <c r="H13">
        <f t="shared" si="2"/>
        <v>0</v>
      </c>
      <c r="I13">
        <f t="shared" si="3"/>
        <v>100000</v>
      </c>
      <c r="J13">
        <f t="shared" si="4"/>
        <v>22256.046797418465</v>
      </c>
      <c r="K13" s="7">
        <f t="shared" si="5"/>
        <v>-0.17643183502435966</v>
      </c>
      <c r="L13">
        <f t="shared" si="6"/>
        <v>-10000</v>
      </c>
      <c r="O13" s="3">
        <f>SUM(H$4:H12)+G13</f>
        <v>82356.816497564039</v>
      </c>
      <c r="P13" s="7">
        <f>O13/SUM($C$4:C13)-1</f>
        <v>-0.17643183502435966</v>
      </c>
    </row>
    <row r="14" spans="1:16" x14ac:dyDescent="0.2">
      <c r="A14" s="2">
        <f>净值数据!A14</f>
        <v>41243</v>
      </c>
      <c r="B14" s="8">
        <f>净值数据!R14</f>
        <v>3.3622654257561999</v>
      </c>
      <c r="C14">
        <v>10000</v>
      </c>
      <c r="D14">
        <f t="shared" si="7"/>
        <v>110000</v>
      </c>
      <c r="E14" s="3">
        <f t="shared" si="0"/>
        <v>2974.1851798481739</v>
      </c>
      <c r="F14">
        <f t="shared" si="8"/>
        <v>25230.231977266638</v>
      </c>
      <c r="G14" s="3">
        <f t="shared" si="1"/>
        <v>84830.736660972107</v>
      </c>
      <c r="H14">
        <f t="shared" si="2"/>
        <v>0</v>
      </c>
      <c r="I14">
        <f t="shared" si="3"/>
        <v>110000</v>
      </c>
      <c r="J14">
        <f t="shared" si="4"/>
        <v>25230.231977266638</v>
      </c>
      <c r="K14" s="7">
        <f t="shared" si="5"/>
        <v>-0.2288114849002536</v>
      </c>
      <c r="L14">
        <f t="shared" si="6"/>
        <v>-10000</v>
      </c>
      <c r="O14" s="3">
        <f>SUM(H$4:H13)+G14</f>
        <v>84830.736660972107</v>
      </c>
      <c r="P14" s="7">
        <f>O14/SUM($C$4:C14)-1</f>
        <v>-0.2288114849002536</v>
      </c>
    </row>
    <row r="15" spans="1:16" x14ac:dyDescent="0.2">
      <c r="A15" s="2">
        <f>净值数据!A15</f>
        <v>41274</v>
      </c>
      <c r="B15" s="8">
        <f>净值数据!R15</f>
        <v>4.9274579515391999</v>
      </c>
      <c r="C15">
        <v>10000</v>
      </c>
      <c r="D15">
        <f t="shared" si="7"/>
        <v>120000</v>
      </c>
      <c r="E15" s="3">
        <f t="shared" si="0"/>
        <v>2029.4440050728956</v>
      </c>
      <c r="F15">
        <f t="shared" si="8"/>
        <v>27259.675982339533</v>
      </c>
      <c r="G15" s="3">
        <f t="shared" si="1"/>
        <v>134320.90717556109</v>
      </c>
      <c r="H15">
        <f t="shared" si="2"/>
        <v>0</v>
      </c>
      <c r="I15">
        <f t="shared" si="3"/>
        <v>120000</v>
      </c>
      <c r="J15">
        <f t="shared" si="4"/>
        <v>27259.675982339533</v>
      </c>
      <c r="K15" s="7">
        <f t="shared" si="5"/>
        <v>0.11934089312967577</v>
      </c>
      <c r="L15">
        <f t="shared" si="6"/>
        <v>-10000</v>
      </c>
      <c r="O15" s="3">
        <f>SUM(H$4:H14)+G15</f>
        <v>134320.90717556109</v>
      </c>
      <c r="P15" s="7">
        <f>O15/SUM($C$4:C15)-1</f>
        <v>0.11934089312967577</v>
      </c>
    </row>
    <row r="16" spans="1:16" x14ac:dyDescent="0.2">
      <c r="A16" s="2">
        <f>净值数据!A16</f>
        <v>41305</v>
      </c>
      <c r="B16" s="8">
        <f>净值数据!R16</f>
        <v>5.8259944015257998</v>
      </c>
      <c r="C16">
        <v>10000</v>
      </c>
      <c r="D16">
        <f t="shared" si="7"/>
        <v>130000</v>
      </c>
      <c r="E16" s="3">
        <f t="shared" si="0"/>
        <v>1716.4451784198502</v>
      </c>
      <c r="F16">
        <f t="shared" si="8"/>
        <v>28976.121160759383</v>
      </c>
      <c r="G16" s="3">
        <f t="shared" si="1"/>
        <v>168814.71966051744</v>
      </c>
      <c r="H16">
        <f t="shared" si="2"/>
        <v>0</v>
      </c>
      <c r="I16">
        <f t="shared" si="3"/>
        <v>130000</v>
      </c>
      <c r="J16">
        <f t="shared" si="4"/>
        <v>28976.121160759383</v>
      </c>
      <c r="K16" s="7">
        <f t="shared" si="5"/>
        <v>0.298574766619365</v>
      </c>
      <c r="L16">
        <f t="shared" si="6"/>
        <v>-10000</v>
      </c>
      <c r="O16" s="3">
        <f>SUM(H$4:H15)+G16</f>
        <v>168814.71966051744</v>
      </c>
      <c r="P16" s="7">
        <f>O16/SUM($C$4:C16)-1</f>
        <v>0.298574766619365</v>
      </c>
    </row>
    <row r="17" spans="1:16" x14ac:dyDescent="0.2">
      <c r="A17" s="2">
        <f>净值数据!A17</f>
        <v>41333</v>
      </c>
      <c r="B17" s="8">
        <f>净值数据!R17</f>
        <v>5.6520841208831998</v>
      </c>
      <c r="C17">
        <v>10000</v>
      </c>
      <c r="D17">
        <f t="shared" si="7"/>
        <v>140000</v>
      </c>
      <c r="E17" s="3">
        <f t="shared" si="0"/>
        <v>1769.2588762173962</v>
      </c>
      <c r="F17">
        <f t="shared" si="8"/>
        <v>30745.380036976778</v>
      </c>
      <c r="G17" s="3">
        <f t="shared" si="1"/>
        <v>173775.47429751576</v>
      </c>
      <c r="H17">
        <f t="shared" si="2"/>
        <v>0</v>
      </c>
      <c r="I17">
        <f t="shared" si="3"/>
        <v>140000</v>
      </c>
      <c r="J17">
        <f t="shared" si="4"/>
        <v>30745.380036976778</v>
      </c>
      <c r="K17" s="7">
        <f t="shared" si="5"/>
        <v>0.24125338783939831</v>
      </c>
      <c r="L17">
        <f t="shared" si="6"/>
        <v>-10000</v>
      </c>
      <c r="O17" s="3">
        <f>SUM(H$4:H16)+G17</f>
        <v>173775.47429751576</v>
      </c>
      <c r="P17" s="7">
        <f>O17/SUM($C$4:C17)-1</f>
        <v>0.24125338783939831</v>
      </c>
    </row>
    <row r="18" spans="1:16" x14ac:dyDescent="0.2">
      <c r="A18" s="2">
        <f>净值数据!A18</f>
        <v>41362</v>
      </c>
      <c r="B18" s="8">
        <f>净值数据!R18</f>
        <v>5.1786616902451001</v>
      </c>
      <c r="C18">
        <v>10000</v>
      </c>
      <c r="D18">
        <f t="shared" si="7"/>
        <v>150000</v>
      </c>
      <c r="E18" s="3">
        <f t="shared" si="0"/>
        <v>1931.0008257223521</v>
      </c>
      <c r="F18">
        <f t="shared" si="8"/>
        <v>32676.38086269913</v>
      </c>
      <c r="G18" s="3">
        <f t="shared" si="1"/>
        <v>169219.92174951814</v>
      </c>
      <c r="H18">
        <f t="shared" si="2"/>
        <v>0</v>
      </c>
      <c r="I18">
        <f t="shared" si="3"/>
        <v>150000</v>
      </c>
      <c r="J18">
        <f t="shared" si="4"/>
        <v>32676.38086269913</v>
      </c>
      <c r="K18" s="7">
        <f t="shared" si="5"/>
        <v>0.12813281166345414</v>
      </c>
      <c r="L18">
        <f t="shared" si="6"/>
        <v>-10000</v>
      </c>
      <c r="O18" s="3">
        <f>SUM(H$4:H17)+G18</f>
        <v>169219.92174951814</v>
      </c>
      <c r="P18" s="7">
        <f>O18/SUM($C$4:C18)-1</f>
        <v>0.12813281166345414</v>
      </c>
    </row>
    <row r="19" spans="1:16" x14ac:dyDescent="0.2">
      <c r="A19" s="2">
        <f>净值数据!A19</f>
        <v>41390</v>
      </c>
      <c r="B19" s="8">
        <f>净值数据!R19</f>
        <v>4.7921943999282997</v>
      </c>
      <c r="C19">
        <v>10000</v>
      </c>
      <c r="D19">
        <f t="shared" si="7"/>
        <v>160000</v>
      </c>
      <c r="E19" s="3">
        <f t="shared" si="0"/>
        <v>2086.726698764478</v>
      </c>
      <c r="F19">
        <f t="shared" si="8"/>
        <v>34763.107561463607</v>
      </c>
      <c r="G19" s="3">
        <f t="shared" si="1"/>
        <v>166591.56938015102</v>
      </c>
      <c r="H19">
        <f t="shared" si="2"/>
        <v>0</v>
      </c>
      <c r="I19">
        <f t="shared" si="3"/>
        <v>160000</v>
      </c>
      <c r="J19">
        <f t="shared" si="4"/>
        <v>34763.107561463607</v>
      </c>
      <c r="K19" s="7">
        <f t="shared" si="5"/>
        <v>4.119730862594384E-2</v>
      </c>
      <c r="L19">
        <f t="shared" si="6"/>
        <v>-10000</v>
      </c>
      <c r="O19" s="3">
        <f>SUM(H$4:H18)+G19</f>
        <v>166591.56938015102</v>
      </c>
      <c r="P19" s="7">
        <f>O19/SUM($C$4:C19)-1</f>
        <v>4.119730862594384E-2</v>
      </c>
    </row>
    <row r="20" spans="1:16" x14ac:dyDescent="0.2">
      <c r="A20" s="2">
        <f>净值数据!A20</f>
        <v>41425</v>
      </c>
      <c r="B20" s="8">
        <f>净值数据!R20</f>
        <v>5.7583626257203004</v>
      </c>
      <c r="C20">
        <v>10000</v>
      </c>
      <c r="D20">
        <f t="shared" si="7"/>
        <v>170000</v>
      </c>
      <c r="E20" s="3">
        <f t="shared" si="0"/>
        <v>1736.6047694415777</v>
      </c>
      <c r="F20">
        <f t="shared" si="8"/>
        <v>36499.712330905182</v>
      </c>
      <c r="G20" s="3">
        <f t="shared" si="1"/>
        <v>210178.5793358268</v>
      </c>
      <c r="H20">
        <f t="shared" si="2"/>
        <v>0</v>
      </c>
      <c r="I20">
        <f t="shared" si="3"/>
        <v>170000</v>
      </c>
      <c r="J20">
        <f t="shared" si="4"/>
        <v>36499.712330905182</v>
      </c>
      <c r="K20" s="7">
        <f t="shared" si="5"/>
        <v>0.23634458432839289</v>
      </c>
      <c r="L20">
        <f t="shared" si="6"/>
        <v>-10000</v>
      </c>
      <c r="O20" s="3">
        <f>SUM(H$4:H19)+G20</f>
        <v>210178.5793358268</v>
      </c>
      <c r="P20" s="7">
        <f>O20/SUM($C$4:C20)-1</f>
        <v>0.23634458432839289</v>
      </c>
    </row>
    <row r="21" spans="1:16" x14ac:dyDescent="0.2">
      <c r="A21" s="2">
        <f>净值数据!A21</f>
        <v>41453</v>
      </c>
      <c r="B21" s="8">
        <f>净值数据!R21</f>
        <v>4.6086224370278002</v>
      </c>
      <c r="C21">
        <v>10000</v>
      </c>
      <c r="D21">
        <f t="shared" si="7"/>
        <v>180000</v>
      </c>
      <c r="E21" s="3">
        <f t="shared" si="0"/>
        <v>2169.8457915873914</v>
      </c>
      <c r="F21">
        <f t="shared" si="8"/>
        <v>38669.55812249257</v>
      </c>
      <c r="G21" s="3">
        <f t="shared" si="1"/>
        <v>178213.39319326988</v>
      </c>
      <c r="H21">
        <f t="shared" si="2"/>
        <v>0</v>
      </c>
      <c r="I21">
        <f t="shared" si="3"/>
        <v>180000</v>
      </c>
      <c r="J21">
        <f t="shared" si="4"/>
        <v>38669.55812249257</v>
      </c>
      <c r="K21" s="7">
        <f t="shared" si="5"/>
        <v>-9.9255933707229627E-3</v>
      </c>
      <c r="L21">
        <f t="shared" si="6"/>
        <v>-10000</v>
      </c>
      <c r="O21" s="3">
        <f>SUM(H$4:H20)+G21</f>
        <v>178213.39319326988</v>
      </c>
      <c r="P21" s="7">
        <f>O21/SUM($C$4:C21)-1</f>
        <v>-9.9255933707229627E-3</v>
      </c>
    </row>
    <row r="22" spans="1:16" x14ac:dyDescent="0.2">
      <c r="A22" s="2">
        <f>净值数据!A22</f>
        <v>41486</v>
      </c>
      <c r="B22" s="8">
        <f>净值数据!R22</f>
        <v>4.3587272959999996</v>
      </c>
      <c r="C22">
        <v>10000</v>
      </c>
      <c r="D22">
        <f t="shared" si="7"/>
        <v>190000</v>
      </c>
      <c r="E22" s="3">
        <f t="shared" si="0"/>
        <v>2294.2476830741375</v>
      </c>
      <c r="F22">
        <f t="shared" si="8"/>
        <v>40963.805805566706</v>
      </c>
      <c r="G22" s="3">
        <f t="shared" si="1"/>
        <v>178550.05851276685</v>
      </c>
      <c r="H22">
        <f t="shared" si="2"/>
        <v>0</v>
      </c>
      <c r="I22">
        <f t="shared" si="3"/>
        <v>190000</v>
      </c>
      <c r="J22">
        <f t="shared" si="4"/>
        <v>40963.805805566706</v>
      </c>
      <c r="K22" s="7">
        <f t="shared" si="5"/>
        <v>-6.0262849932806062E-2</v>
      </c>
      <c r="L22">
        <f t="shared" si="6"/>
        <v>-10000</v>
      </c>
      <c r="O22" s="3">
        <f>SUM(H$4:H21)+G22</f>
        <v>178550.05851276685</v>
      </c>
      <c r="P22" s="7">
        <f>O22/SUM($C$4:C22)-1</f>
        <v>-6.0262849932806062E-2</v>
      </c>
    </row>
    <row r="23" spans="1:16" x14ac:dyDescent="0.2">
      <c r="A23" s="2">
        <f>净值数据!A23</f>
        <v>41516</v>
      </c>
      <c r="B23" s="8">
        <f>净值数据!R23</f>
        <v>4.9562157567999998</v>
      </c>
      <c r="C23">
        <v>10000</v>
      </c>
      <c r="D23">
        <f t="shared" si="7"/>
        <v>200000</v>
      </c>
      <c r="E23" s="3">
        <f t="shared" si="0"/>
        <v>2017.6684169327889</v>
      </c>
      <c r="F23">
        <f t="shared" si="8"/>
        <v>42981.474222499492</v>
      </c>
      <c r="G23" s="3">
        <f t="shared" si="1"/>
        <v>213025.459792045</v>
      </c>
      <c r="H23">
        <f t="shared" si="2"/>
        <v>0</v>
      </c>
      <c r="I23">
        <f t="shared" si="3"/>
        <v>200000</v>
      </c>
      <c r="J23">
        <f t="shared" si="4"/>
        <v>42981.474222499492</v>
      </c>
      <c r="K23" s="7">
        <f t="shared" si="5"/>
        <v>6.5127298960224955E-2</v>
      </c>
      <c r="L23">
        <f t="shared" si="6"/>
        <v>-10000</v>
      </c>
      <c r="O23" s="3">
        <f>SUM(H$4:H22)+G23</f>
        <v>213025.459792045</v>
      </c>
      <c r="P23" s="7">
        <f>O23/SUM($C$4:C23)-1</f>
        <v>6.5127298960224955E-2</v>
      </c>
    </row>
    <row r="24" spans="1:16" x14ac:dyDescent="0.2">
      <c r="A24" s="2">
        <f>净值数据!A24</f>
        <v>41547</v>
      </c>
      <c r="B24" s="8">
        <f>净值数据!R24</f>
        <v>4.9856004352000003</v>
      </c>
      <c r="C24">
        <v>10000</v>
      </c>
      <c r="D24">
        <f t="shared" si="7"/>
        <v>210000</v>
      </c>
      <c r="E24" s="3">
        <f t="shared" si="0"/>
        <v>2005.7764616267016</v>
      </c>
      <c r="F24">
        <f t="shared" si="8"/>
        <v>44987.250684126193</v>
      </c>
      <c r="G24" s="3">
        <f t="shared" si="1"/>
        <v>224288.45658923106</v>
      </c>
      <c r="H24">
        <f t="shared" si="2"/>
        <v>0</v>
      </c>
      <c r="I24">
        <f t="shared" si="3"/>
        <v>210000</v>
      </c>
      <c r="J24">
        <f t="shared" si="4"/>
        <v>44987.250684126193</v>
      </c>
      <c r="K24" s="7">
        <f t="shared" si="5"/>
        <v>6.8040269472528836E-2</v>
      </c>
      <c r="L24">
        <f t="shared" si="6"/>
        <v>-10000</v>
      </c>
      <c r="O24" s="3">
        <f>SUM(H$4:H23)+G24</f>
        <v>224288.45658923106</v>
      </c>
      <c r="P24" s="7">
        <f>O24/SUM($C$4:C24)-1</f>
        <v>6.8040269472528836E-2</v>
      </c>
    </row>
    <row r="25" spans="1:16" x14ac:dyDescent="0.2">
      <c r="A25" s="2">
        <f>净值数据!A25</f>
        <v>41578</v>
      </c>
      <c r="B25" s="8">
        <f>净值数据!R25</f>
        <v>4.750523008</v>
      </c>
      <c r="C25">
        <v>10000</v>
      </c>
      <c r="D25">
        <f t="shared" si="7"/>
        <v>220000</v>
      </c>
      <c r="E25" s="3">
        <f t="shared" si="0"/>
        <v>2105.0313793154455</v>
      </c>
      <c r="F25">
        <f t="shared" si="8"/>
        <v>47092.282063441642</v>
      </c>
      <c r="G25" s="3">
        <f t="shared" si="1"/>
        <v>223712.96944160524</v>
      </c>
      <c r="H25">
        <f t="shared" si="2"/>
        <v>0</v>
      </c>
      <c r="I25">
        <f t="shared" si="3"/>
        <v>220000</v>
      </c>
      <c r="J25">
        <f t="shared" si="4"/>
        <v>47092.282063441642</v>
      </c>
      <c r="K25" s="7">
        <f t="shared" si="5"/>
        <v>1.6877133825478285E-2</v>
      </c>
      <c r="L25">
        <f t="shared" si="6"/>
        <v>-10000</v>
      </c>
      <c r="O25" s="3">
        <f>SUM(H$4:H24)+G25</f>
        <v>223712.96944160524</v>
      </c>
      <c r="P25" s="7">
        <f>O25/SUM($C$4:C25)-1</f>
        <v>1.6877133825478285E-2</v>
      </c>
    </row>
    <row r="26" spans="1:16" x14ac:dyDescent="0.2">
      <c r="A26" s="2">
        <f>净值数据!A26</f>
        <v>41607</v>
      </c>
      <c r="B26" s="8">
        <f>净值数据!R26</f>
        <v>4.6819587584000004</v>
      </c>
      <c r="C26">
        <v>10000</v>
      </c>
      <c r="D26">
        <f t="shared" si="7"/>
        <v>230000</v>
      </c>
      <c r="E26" s="3">
        <f t="shared" si="0"/>
        <v>2135.8581986778054</v>
      </c>
      <c r="F26">
        <f t="shared" si="8"/>
        <v>49228.14026211945</v>
      </c>
      <c r="G26" s="3">
        <f t="shared" si="1"/>
        <v>230484.12245997385</v>
      </c>
      <c r="H26">
        <f>IF(K26&gt;$N$2,G26*$N$1,0)</f>
        <v>0</v>
      </c>
      <c r="I26">
        <f t="shared" si="3"/>
        <v>230000</v>
      </c>
      <c r="J26">
        <f t="shared" si="4"/>
        <v>49228.14026211945</v>
      </c>
      <c r="K26" s="7">
        <f t="shared" si="5"/>
        <v>2.104880260755948E-3</v>
      </c>
      <c r="L26">
        <f t="shared" si="6"/>
        <v>-10000</v>
      </c>
      <c r="O26" s="3">
        <f>SUM(H$4:H25)+G26</f>
        <v>230484.12245997385</v>
      </c>
      <c r="P26" s="7">
        <f>O26/SUM($C$4:C26)-1</f>
        <v>2.104880260755948E-3</v>
      </c>
    </row>
    <row r="27" spans="1:16" x14ac:dyDescent="0.2">
      <c r="A27" s="2">
        <f>净值数据!A27</f>
        <v>41639</v>
      </c>
      <c r="B27" s="8">
        <f>净值数据!R27</f>
        <v>4.2999579391999996</v>
      </c>
      <c r="C27">
        <v>10000</v>
      </c>
      <c r="D27">
        <f t="shared" si="7"/>
        <v>240000</v>
      </c>
      <c r="E27" s="3">
        <f t="shared" si="0"/>
        <v>2325.60414343506</v>
      </c>
      <c r="F27">
        <f t="shared" si="8"/>
        <v>51553.744405554513</v>
      </c>
      <c r="G27" s="3">
        <f t="shared" si="1"/>
        <v>221678.9325521517</v>
      </c>
      <c r="H27">
        <f t="shared" si="2"/>
        <v>0</v>
      </c>
      <c r="I27">
        <f t="shared" si="3"/>
        <v>240000</v>
      </c>
      <c r="J27">
        <f t="shared" si="4"/>
        <v>51553.744405554513</v>
      </c>
      <c r="K27" s="7">
        <f t="shared" si="5"/>
        <v>-7.633778103270128E-2</v>
      </c>
      <c r="L27">
        <f t="shared" si="6"/>
        <v>-10000</v>
      </c>
      <c r="O27" s="3">
        <f>SUM(H$4:H26)+G27</f>
        <v>221678.9325521517</v>
      </c>
      <c r="P27" s="7">
        <f>O27/SUM($C$4:C27)-1</f>
        <v>-7.633778103270128E-2</v>
      </c>
    </row>
    <row r="28" spans="1:16" x14ac:dyDescent="0.2">
      <c r="A28" s="2">
        <f>净值数据!A28</f>
        <v>41669</v>
      </c>
      <c r="B28" s="8">
        <f>净值数据!R28</f>
        <v>4.1530345471999999</v>
      </c>
      <c r="C28">
        <v>10000</v>
      </c>
      <c r="D28">
        <f t="shared" si="7"/>
        <v>250000</v>
      </c>
      <c r="E28" s="3">
        <f t="shared" si="0"/>
        <v>2407.8778749245075</v>
      </c>
      <c r="F28">
        <f t="shared" si="8"/>
        <v>53961.622280479023</v>
      </c>
      <c r="G28" s="3">
        <f t="shared" si="1"/>
        <v>224104.48155378664</v>
      </c>
      <c r="H28">
        <f t="shared" si="2"/>
        <v>0</v>
      </c>
      <c r="I28">
        <f t="shared" si="3"/>
        <v>250000</v>
      </c>
      <c r="J28">
        <f t="shared" si="4"/>
        <v>53961.622280479023</v>
      </c>
      <c r="K28" s="7">
        <f t="shared" si="5"/>
        <v>-0.1035820737848534</v>
      </c>
      <c r="L28">
        <f t="shared" si="6"/>
        <v>-10000</v>
      </c>
      <c r="O28" s="3">
        <f>SUM(H$4:H27)+G28</f>
        <v>224104.48155378664</v>
      </c>
      <c r="P28" s="7">
        <f>O28/SUM($C$4:C28)-1</f>
        <v>-0.1035820737848534</v>
      </c>
    </row>
    <row r="29" spans="1:16" x14ac:dyDescent="0.2">
      <c r="A29" s="2">
        <f>净值数据!A29</f>
        <v>41698</v>
      </c>
      <c r="B29" s="8">
        <f>净值数据!R29</f>
        <v>3.9277520128000001</v>
      </c>
      <c r="C29">
        <v>10000</v>
      </c>
      <c r="D29">
        <f t="shared" si="7"/>
        <v>260000</v>
      </c>
      <c r="E29" s="3">
        <f t="shared" si="0"/>
        <v>2545.9855834613245</v>
      </c>
      <c r="F29">
        <f t="shared" si="8"/>
        <v>56507.607863940349</v>
      </c>
      <c r="G29" s="3">
        <f t="shared" si="1"/>
        <v>221947.87052610482</v>
      </c>
      <c r="H29">
        <f t="shared" si="2"/>
        <v>0</v>
      </c>
      <c r="I29">
        <f t="shared" si="3"/>
        <v>260000</v>
      </c>
      <c r="J29">
        <f t="shared" si="4"/>
        <v>56507.607863940349</v>
      </c>
      <c r="K29" s="7">
        <f t="shared" si="5"/>
        <v>-0.14635434413036608</v>
      </c>
      <c r="L29">
        <f t="shared" si="6"/>
        <v>-10000</v>
      </c>
      <c r="O29" s="3">
        <f>SUM(H$4:H28)+G29</f>
        <v>221947.87052610482</v>
      </c>
      <c r="P29" s="7">
        <f>O29/SUM($C$4:C29)-1</f>
        <v>-0.14635434413036608</v>
      </c>
    </row>
    <row r="30" spans="1:16" x14ac:dyDescent="0.2">
      <c r="A30" s="2">
        <f>净值数据!A30</f>
        <v>41729</v>
      </c>
      <c r="B30" s="8">
        <f>净值数据!R30</f>
        <v>4.8778566143999997</v>
      </c>
      <c r="C30">
        <v>10000</v>
      </c>
      <c r="D30">
        <f t="shared" si="7"/>
        <v>270000</v>
      </c>
      <c r="E30" s="3">
        <f t="shared" si="0"/>
        <v>2050.0807609799022</v>
      </c>
      <c r="F30">
        <f t="shared" si="8"/>
        <v>58557.688624920251</v>
      </c>
      <c r="G30" s="3">
        <f t="shared" si="1"/>
        <v>285636.0087830429</v>
      </c>
      <c r="H30">
        <f t="shared" si="2"/>
        <v>0</v>
      </c>
      <c r="I30">
        <f t="shared" si="3"/>
        <v>270000</v>
      </c>
      <c r="J30">
        <f t="shared" si="4"/>
        <v>58557.688624920251</v>
      </c>
      <c r="K30" s="7">
        <f t="shared" si="5"/>
        <v>5.7911143640899665E-2</v>
      </c>
      <c r="L30">
        <f t="shared" si="6"/>
        <v>-10000</v>
      </c>
      <c r="O30" s="3">
        <f>SUM(H$4:H29)+G30</f>
        <v>285636.0087830429</v>
      </c>
      <c r="P30" s="7">
        <f>O30/SUM($C$4:C30)-1</f>
        <v>5.7911143640899665E-2</v>
      </c>
    </row>
    <row r="31" spans="1:16" x14ac:dyDescent="0.2">
      <c r="A31" s="2">
        <f>净值数据!A31</f>
        <v>41759</v>
      </c>
      <c r="B31" s="8">
        <f>净值数据!R31</f>
        <v>4.3979068671999997</v>
      </c>
      <c r="C31">
        <v>10000</v>
      </c>
      <c r="D31">
        <f t="shared" si="7"/>
        <v>280000</v>
      </c>
      <c r="E31" s="3">
        <f t="shared" si="0"/>
        <v>2273.808950930938</v>
      </c>
      <c r="F31">
        <f t="shared" si="8"/>
        <v>60831.497575851186</v>
      </c>
      <c r="G31" s="3">
        <f t="shared" si="1"/>
        <v>267531.26093089604</v>
      </c>
      <c r="H31">
        <f t="shared" si="2"/>
        <v>0</v>
      </c>
      <c r="I31">
        <f t="shared" si="3"/>
        <v>280000</v>
      </c>
      <c r="J31">
        <f t="shared" si="4"/>
        <v>60831.497575851186</v>
      </c>
      <c r="K31" s="7">
        <f t="shared" si="5"/>
        <v>-4.4531210961085588E-2</v>
      </c>
      <c r="L31">
        <f t="shared" si="6"/>
        <v>-10000</v>
      </c>
      <c r="O31" s="3">
        <f>SUM(H$4:H30)+G31</f>
        <v>267531.26093089604</v>
      </c>
      <c r="P31" s="7">
        <f>O31/SUM($C$4:C31)-1</f>
        <v>-4.4531210961085588E-2</v>
      </c>
    </row>
    <row r="32" spans="1:16" x14ac:dyDescent="0.2">
      <c r="A32" s="2">
        <f>净值数据!A32</f>
        <v>41789</v>
      </c>
      <c r="B32" s="8">
        <f>净值数据!R32</f>
        <v>4.4174966527999997</v>
      </c>
      <c r="C32">
        <v>10000</v>
      </c>
      <c r="D32">
        <f t="shared" si="7"/>
        <v>290000</v>
      </c>
      <c r="E32" s="3">
        <f t="shared" si="0"/>
        <v>2263.7255409489826</v>
      </c>
      <c r="F32">
        <f t="shared" si="8"/>
        <v>63095.223116800167</v>
      </c>
      <c r="G32" s="3">
        <f t="shared" si="1"/>
        <v>278722.93692613393</v>
      </c>
      <c r="H32">
        <f t="shared" si="2"/>
        <v>0</v>
      </c>
      <c r="I32">
        <f t="shared" si="3"/>
        <v>290000</v>
      </c>
      <c r="J32">
        <f t="shared" si="4"/>
        <v>63095.223116800167</v>
      </c>
      <c r="K32" s="7">
        <f t="shared" si="5"/>
        <v>-3.8886424392641672E-2</v>
      </c>
      <c r="L32">
        <f t="shared" si="6"/>
        <v>-10000</v>
      </c>
      <c r="O32" s="3">
        <f>SUM(H$4:H31)+G32</f>
        <v>278722.93692613393</v>
      </c>
      <c r="P32" s="7">
        <f>O32/SUM($C$4:C32)-1</f>
        <v>-3.8886424392641672E-2</v>
      </c>
    </row>
    <row r="33" spans="1:16" x14ac:dyDescent="0.2">
      <c r="A33" s="2">
        <f>净值数据!A33</f>
        <v>41820</v>
      </c>
      <c r="B33" s="8">
        <f>净值数据!R33</f>
        <v>4.8680617216000002</v>
      </c>
      <c r="C33">
        <v>10000</v>
      </c>
      <c r="D33">
        <f t="shared" si="7"/>
        <v>300000</v>
      </c>
      <c r="E33" s="3">
        <f t="shared" si="0"/>
        <v>2054.2056719677889</v>
      </c>
      <c r="F33">
        <f t="shared" si="8"/>
        <v>65149.428788767953</v>
      </c>
      <c r="G33" s="3">
        <f t="shared" si="1"/>
        <v>317151.44047070632</v>
      </c>
      <c r="H33">
        <f t="shared" si="2"/>
        <v>0</v>
      </c>
      <c r="I33">
        <f t="shared" si="3"/>
        <v>300000</v>
      </c>
      <c r="J33">
        <f t="shared" si="4"/>
        <v>65149.428788767953</v>
      </c>
      <c r="K33" s="7">
        <f t="shared" si="5"/>
        <v>5.7171468235687639E-2</v>
      </c>
      <c r="L33">
        <f t="shared" si="6"/>
        <v>-10000</v>
      </c>
      <c r="O33" s="3">
        <f>SUM(H$4:H32)+G33</f>
        <v>317151.44047070632</v>
      </c>
      <c r="P33" s="7">
        <f>O33/SUM($C$4:C33)-1</f>
        <v>5.7171468235687639E-2</v>
      </c>
    </row>
    <row r="34" spans="1:16" x14ac:dyDescent="0.2">
      <c r="A34" s="2">
        <f>净值数据!A34</f>
        <v>41851</v>
      </c>
      <c r="B34" s="8">
        <f>净值数据!R34</f>
        <v>5.2138239999999998</v>
      </c>
      <c r="C34">
        <v>10000</v>
      </c>
      <c r="D34">
        <f t="shared" si="7"/>
        <v>310000</v>
      </c>
      <c r="E34" s="3">
        <f t="shared" si="0"/>
        <v>1917.9780521935531</v>
      </c>
      <c r="F34">
        <f t="shared" si="8"/>
        <v>67067.406840961499</v>
      </c>
      <c r="G34" s="3">
        <f t="shared" si="1"/>
        <v>349677.65540516924</v>
      </c>
      <c r="H34">
        <f t="shared" si="2"/>
        <v>0</v>
      </c>
      <c r="I34">
        <f t="shared" si="3"/>
        <v>310000</v>
      </c>
      <c r="J34">
        <f t="shared" si="4"/>
        <v>67067.406840961499</v>
      </c>
      <c r="K34" s="7">
        <f t="shared" si="5"/>
        <v>0.12799243679086847</v>
      </c>
      <c r="L34">
        <f t="shared" si="6"/>
        <v>-10000</v>
      </c>
      <c r="O34" s="3">
        <f>SUM(H$4:H33)+G34</f>
        <v>349677.65540516924</v>
      </c>
      <c r="P34" s="7">
        <f>O34/SUM($C$4:C34)-1</f>
        <v>0.12799243679086847</v>
      </c>
    </row>
    <row r="35" spans="1:16" x14ac:dyDescent="0.2">
      <c r="A35" s="2">
        <f>净值数据!A35</f>
        <v>41880</v>
      </c>
      <c r="B35" s="8">
        <f>净值数据!R35</f>
        <v>5.1645440000000002</v>
      </c>
      <c r="C35">
        <v>10000</v>
      </c>
      <c r="D35">
        <f t="shared" si="7"/>
        <v>320000</v>
      </c>
      <c r="E35" s="3">
        <f t="shared" si="0"/>
        <v>1936.2793694854763</v>
      </c>
      <c r="F35">
        <f t="shared" si="8"/>
        <v>69003.686210446976</v>
      </c>
      <c r="G35" s="3">
        <f t="shared" si="1"/>
        <v>356372.57359604671</v>
      </c>
      <c r="H35">
        <f t="shared" si="2"/>
        <v>0</v>
      </c>
      <c r="I35">
        <f t="shared" si="3"/>
        <v>320000</v>
      </c>
      <c r="J35">
        <f t="shared" si="4"/>
        <v>69003.686210446976</v>
      </c>
      <c r="K35" s="7">
        <f t="shared" si="5"/>
        <v>0.11366429248764609</v>
      </c>
      <c r="L35">
        <f t="shared" si="6"/>
        <v>-10000</v>
      </c>
      <c r="O35" s="3">
        <f>SUM(H$4:H34)+G35</f>
        <v>356372.57359604671</v>
      </c>
      <c r="P35" s="7">
        <f>O35/SUM($C$4:C35)-1</f>
        <v>0.11366429248764609</v>
      </c>
    </row>
    <row r="36" spans="1:16" x14ac:dyDescent="0.2">
      <c r="A36" s="2">
        <f>净值数据!A36</f>
        <v>41912</v>
      </c>
      <c r="B36" s="8">
        <f>净值数据!R36</f>
        <v>5.8643200000000002</v>
      </c>
      <c r="C36">
        <v>10000</v>
      </c>
      <c r="D36">
        <f t="shared" si="7"/>
        <v>330000</v>
      </c>
      <c r="E36" s="3">
        <f t="shared" si="0"/>
        <v>1705.22754556368</v>
      </c>
      <c r="F36">
        <f t="shared" si="8"/>
        <v>70708.913756010661</v>
      </c>
      <c r="G36" s="3">
        <f t="shared" si="1"/>
        <v>414659.69711764844</v>
      </c>
      <c r="H36">
        <f t="shared" si="2"/>
        <v>0</v>
      </c>
      <c r="I36">
        <f t="shared" si="3"/>
        <v>330000</v>
      </c>
      <c r="J36">
        <f t="shared" si="4"/>
        <v>70708.913756010661</v>
      </c>
      <c r="K36" s="7">
        <f t="shared" si="5"/>
        <v>0.25654453672014688</v>
      </c>
      <c r="L36">
        <f t="shared" si="6"/>
        <v>-10000</v>
      </c>
      <c r="O36" s="3">
        <f>SUM(H$4:H35)+G36</f>
        <v>414659.69711764844</v>
      </c>
      <c r="P36" s="7">
        <f>O36/SUM($C$4:C36)-1</f>
        <v>0.25654453672014688</v>
      </c>
    </row>
    <row r="37" spans="1:16" x14ac:dyDescent="0.2">
      <c r="A37" s="2">
        <f>净值数据!A37</f>
        <v>41943</v>
      </c>
      <c r="B37" s="8">
        <f>净值数据!R37</f>
        <v>6.2289919999999999</v>
      </c>
      <c r="C37">
        <v>10000</v>
      </c>
      <c r="D37">
        <f t="shared" si="7"/>
        <v>340000</v>
      </c>
      <c r="E37" s="3">
        <f t="shared" si="0"/>
        <v>1605.3961860923887</v>
      </c>
      <c r="F37">
        <f t="shared" si="8"/>
        <v>72314.309942103049</v>
      </c>
      <c r="G37" s="3">
        <f t="shared" si="1"/>
        <v>450445.25811488036</v>
      </c>
      <c r="H37">
        <f t="shared" si="2"/>
        <v>0</v>
      </c>
      <c r="I37">
        <f t="shared" si="3"/>
        <v>340000</v>
      </c>
      <c r="J37">
        <f t="shared" si="4"/>
        <v>72314.309942103049</v>
      </c>
      <c r="K37" s="7">
        <f t="shared" si="5"/>
        <v>0.32483899445553055</v>
      </c>
      <c r="L37">
        <f t="shared" si="6"/>
        <v>-10000</v>
      </c>
      <c r="O37" s="3">
        <f>SUM(H$4:H36)+G37</f>
        <v>450445.25811488036</v>
      </c>
      <c r="P37" s="7">
        <f>O37/SUM($C$4:C37)-1</f>
        <v>0.32483899445553055</v>
      </c>
    </row>
    <row r="38" spans="1:16" x14ac:dyDescent="0.2">
      <c r="A38" s="2">
        <f>净值数据!A38</f>
        <v>41971</v>
      </c>
      <c r="B38" s="8">
        <f>净值数据!R38</f>
        <v>7.1061759999999996</v>
      </c>
      <c r="C38">
        <v>10000</v>
      </c>
      <c r="D38">
        <f t="shared" si="7"/>
        <v>350000</v>
      </c>
      <c r="E38" s="3">
        <f t="shared" si="0"/>
        <v>1407.2266152709981</v>
      </c>
      <c r="F38">
        <f t="shared" si="8"/>
        <v>73721.536557374042</v>
      </c>
      <c r="G38" s="3">
        <f t="shared" si="1"/>
        <v>523878.213767134</v>
      </c>
      <c r="H38">
        <f t="shared" si="2"/>
        <v>261939.106883567</v>
      </c>
      <c r="I38">
        <f t="shared" si="3"/>
        <v>175000</v>
      </c>
      <c r="J38">
        <f t="shared" si="4"/>
        <v>36860.768278687021</v>
      </c>
      <c r="K38" s="7">
        <f t="shared" si="5"/>
        <v>0.49679489647752573</v>
      </c>
      <c r="L38">
        <f t="shared" si="6"/>
        <v>251939.106883567</v>
      </c>
      <c r="O38" s="3">
        <f>SUM(H$4:H37)+G38</f>
        <v>523878.213767134</v>
      </c>
      <c r="P38" s="7">
        <f>O38/SUM($C$4:C38)-1</f>
        <v>0.49679489647752573</v>
      </c>
    </row>
    <row r="39" spans="1:16" x14ac:dyDescent="0.2">
      <c r="A39" s="2">
        <f>净值数据!A39</f>
        <v>42004</v>
      </c>
      <c r="B39" s="8">
        <f>净值数据!R39</f>
        <v>7.4807040000000002</v>
      </c>
      <c r="C39">
        <v>10000</v>
      </c>
      <c r="D39">
        <f t="shared" si="7"/>
        <v>185000</v>
      </c>
      <c r="E39" s="3">
        <f t="shared" si="0"/>
        <v>1336.7725818318704</v>
      </c>
      <c r="F39">
        <f t="shared" si="8"/>
        <v>38197.540860518893</v>
      </c>
      <c r="G39" s="3">
        <f t="shared" si="1"/>
        <v>285744.49670544715</v>
      </c>
      <c r="H39">
        <f t="shared" si="2"/>
        <v>142872.24835272357</v>
      </c>
      <c r="I39">
        <f t="shared" si="3"/>
        <v>92500</v>
      </c>
      <c r="J39">
        <f t="shared" si="4"/>
        <v>19098.770430259447</v>
      </c>
      <c r="K39" s="7">
        <f t="shared" si="5"/>
        <v>0.54456484705647101</v>
      </c>
      <c r="L39">
        <f t="shared" si="6"/>
        <v>132872.24835272357</v>
      </c>
      <c r="O39" s="3">
        <f>SUM(H$4:H38)+G39</f>
        <v>547683.60358901415</v>
      </c>
      <c r="P39" s="6">
        <f>O39/SUM($C$4:C39)-1</f>
        <v>0.52134334330281717</v>
      </c>
    </row>
    <row r="40" spans="1:16" x14ac:dyDescent="0.2">
      <c r="A40" s="2">
        <f>净值数据!A40</f>
        <v>42034</v>
      </c>
      <c r="B40" s="8">
        <f>净值数据!R40</f>
        <v>7.3131519999999997</v>
      </c>
      <c r="C40">
        <v>10000</v>
      </c>
      <c r="D40">
        <f t="shared" si="7"/>
        <v>102500</v>
      </c>
      <c r="E40" s="3">
        <f t="shared" si="0"/>
        <v>1367.3994469142717</v>
      </c>
      <c r="F40">
        <f t="shared" si="8"/>
        <v>20466.169877173717</v>
      </c>
      <c r="G40" s="3">
        <f t="shared" si="1"/>
        <v>149672.21116959272</v>
      </c>
      <c r="H40">
        <f t="shared" si="2"/>
        <v>74836.105584796358</v>
      </c>
      <c r="I40">
        <f t="shared" si="3"/>
        <v>51250</v>
      </c>
      <c r="J40">
        <f t="shared" si="4"/>
        <v>10233.084938586859</v>
      </c>
      <c r="K40" s="7">
        <f t="shared" si="5"/>
        <v>0.46021669433748991</v>
      </c>
      <c r="L40">
        <f t="shared" si="6"/>
        <v>64836.105584796358</v>
      </c>
      <c r="O40" s="3">
        <f>SUM(H$4:H39)+G40</f>
        <v>554483.56640588329</v>
      </c>
      <c r="P40" s="7">
        <f>O40/SUM($C$4:C40)-1</f>
        <v>0.4986042335294143</v>
      </c>
    </row>
    <row r="41" spans="1:16" x14ac:dyDescent="0.2">
      <c r="A41" s="2">
        <f>净值数据!A41</f>
        <v>42062</v>
      </c>
      <c r="B41" s="8">
        <f>净值数据!R41</f>
        <v>8.4761600000000001</v>
      </c>
      <c r="C41">
        <v>10000</v>
      </c>
      <c r="D41">
        <f t="shared" si="7"/>
        <v>61250</v>
      </c>
      <c r="E41" s="3">
        <f t="shared" si="0"/>
        <v>1179.7795228027785</v>
      </c>
      <c r="F41">
        <f t="shared" si="8"/>
        <v>11412.864461389638</v>
      </c>
      <c r="G41" s="3">
        <f t="shared" si="1"/>
        <v>96737.2652330524</v>
      </c>
      <c r="H41">
        <f t="shared" si="2"/>
        <v>48368.6326165262</v>
      </c>
      <c r="I41">
        <f t="shared" si="3"/>
        <v>30625</v>
      </c>
      <c r="J41">
        <f t="shared" si="4"/>
        <v>5706.4322306948188</v>
      </c>
      <c r="K41" s="7">
        <f t="shared" si="5"/>
        <v>0.57938392217228407</v>
      </c>
      <c r="L41">
        <f t="shared" si="6"/>
        <v>38368.6326165262</v>
      </c>
      <c r="O41" s="3">
        <f>SUM(H$4:H40)+G41</f>
        <v>576384.72605413932</v>
      </c>
      <c r="P41" s="7">
        <f>O41/SUM($C$4:C41)-1</f>
        <v>0.51680191066878778</v>
      </c>
    </row>
    <row r="42" spans="1:16" x14ac:dyDescent="0.2">
      <c r="A42" s="2">
        <f>净值数据!A42</f>
        <v>42094</v>
      </c>
      <c r="B42" s="8">
        <f>净值数据!R42</f>
        <v>9.2153600000000004</v>
      </c>
      <c r="C42">
        <v>10000</v>
      </c>
      <c r="D42">
        <f t="shared" si="7"/>
        <v>40625</v>
      </c>
      <c r="E42" s="3">
        <f t="shared" si="0"/>
        <v>1085.1448017223418</v>
      </c>
      <c r="F42">
        <f t="shared" si="8"/>
        <v>6791.5770324171608</v>
      </c>
      <c r="G42" s="3">
        <f t="shared" si="1"/>
        <v>62586.827321455807</v>
      </c>
      <c r="H42">
        <f t="shared" si="2"/>
        <v>31293.413660727903</v>
      </c>
      <c r="I42">
        <f t="shared" si="3"/>
        <v>20312.5</v>
      </c>
      <c r="J42">
        <f t="shared" si="4"/>
        <v>3395.7885162085804</v>
      </c>
      <c r="K42" s="7">
        <f t="shared" si="5"/>
        <v>0.54059882637429668</v>
      </c>
      <c r="L42">
        <f t="shared" si="6"/>
        <v>21293.413660727903</v>
      </c>
      <c r="O42" s="3">
        <f>SUM(H$4:H41)+G42</f>
        <v>590602.92075906892</v>
      </c>
      <c r="P42" s="7">
        <f>O42/SUM($C$4:C42)-1</f>
        <v>0.5143664634847922</v>
      </c>
    </row>
    <row r="43" spans="1:16" x14ac:dyDescent="0.2">
      <c r="A43" s="2">
        <f>净值数据!A43</f>
        <v>42124</v>
      </c>
      <c r="B43" s="8">
        <f>净值数据!R43</f>
        <v>10.752896</v>
      </c>
      <c r="C43">
        <v>10000</v>
      </c>
      <c r="D43">
        <f t="shared" si="7"/>
        <v>30312.5</v>
      </c>
      <c r="E43" s="3">
        <f t="shared" si="0"/>
        <v>929.98202530741492</v>
      </c>
      <c r="F43">
        <f t="shared" si="8"/>
        <v>4325.7705415159953</v>
      </c>
      <c r="G43" s="3">
        <f t="shared" si="1"/>
        <v>46514.560752785183</v>
      </c>
      <c r="H43">
        <f t="shared" si="2"/>
        <v>23257.280376392591</v>
      </c>
      <c r="I43">
        <f t="shared" si="3"/>
        <v>15156.25</v>
      </c>
      <c r="J43">
        <f t="shared" si="4"/>
        <v>2162.8852707579977</v>
      </c>
      <c r="K43" s="7">
        <f t="shared" si="5"/>
        <v>0.53450097328775859</v>
      </c>
      <c r="L43">
        <f t="shared" si="6"/>
        <v>13257.280376392591</v>
      </c>
      <c r="O43" s="3">
        <f>SUM(H$4:H42)+G43</f>
        <v>605824.06785112619</v>
      </c>
      <c r="P43" s="7">
        <f>O43/SUM($C$4:C43)-1</f>
        <v>0.51456016962781548</v>
      </c>
    </row>
    <row r="44" spans="1:16" x14ac:dyDescent="0.2">
      <c r="A44" s="2">
        <f>净值数据!A44</f>
        <v>42153</v>
      </c>
      <c r="B44" s="8">
        <f>净值数据!R44</f>
        <v>11.028864</v>
      </c>
      <c r="C44">
        <v>10000</v>
      </c>
      <c r="D44">
        <f t="shared" si="7"/>
        <v>25156.25</v>
      </c>
      <c r="E44" s="3">
        <f t="shared" si="0"/>
        <v>906.711697596416</v>
      </c>
      <c r="F44">
        <f t="shared" si="8"/>
        <v>3069.5969683544135</v>
      </c>
      <c r="G44" s="3">
        <f t="shared" si="1"/>
        <v>33854.167498793133</v>
      </c>
      <c r="H44">
        <f t="shared" si="2"/>
        <v>0</v>
      </c>
      <c r="I44">
        <f t="shared" si="3"/>
        <v>25156.25</v>
      </c>
      <c r="J44">
        <f t="shared" si="4"/>
        <v>3069.5969683544135</v>
      </c>
      <c r="K44" s="7">
        <f t="shared" si="5"/>
        <v>0.34575572666009968</v>
      </c>
      <c r="L44">
        <f t="shared" si="6"/>
        <v>-10000</v>
      </c>
      <c r="O44" s="3">
        <f>SUM(H$4:H43)+G44</f>
        <v>616420.95497352665</v>
      </c>
      <c r="P44" s="7">
        <f>O44/SUM($C$4:C44)-1</f>
        <v>0.50346574383786979</v>
      </c>
    </row>
    <row r="45" spans="1:16" x14ac:dyDescent="0.2">
      <c r="A45" s="2">
        <f>净值数据!A45</f>
        <v>42185</v>
      </c>
      <c r="B45" s="8">
        <f>净值数据!R45</f>
        <v>11.600512</v>
      </c>
      <c r="C45">
        <v>10000</v>
      </c>
      <c r="D45">
        <f t="shared" si="7"/>
        <v>35156.25</v>
      </c>
      <c r="E45" s="3">
        <f t="shared" si="0"/>
        <v>862.03091725606589</v>
      </c>
      <c r="F45">
        <f t="shared" si="8"/>
        <v>3931.6278856104796</v>
      </c>
      <c r="G45" s="3">
        <f t="shared" si="1"/>
        <v>45608.896466558996</v>
      </c>
      <c r="H45">
        <f t="shared" si="2"/>
        <v>0</v>
      </c>
      <c r="I45">
        <f t="shared" si="3"/>
        <v>35156.25</v>
      </c>
      <c r="J45">
        <f t="shared" si="4"/>
        <v>3931.6278856104796</v>
      </c>
      <c r="K45" s="7">
        <f t="shared" si="5"/>
        <v>0.29731972171545595</v>
      </c>
      <c r="L45">
        <f t="shared" si="6"/>
        <v>-10000</v>
      </c>
      <c r="O45" s="3">
        <f>SUM(H$4:H44)+G45</f>
        <v>628175.68394129258</v>
      </c>
      <c r="P45" s="7">
        <f>O45/SUM($C$4:C45)-1</f>
        <v>0.49565639033641085</v>
      </c>
    </row>
    <row r="46" spans="1:16" x14ac:dyDescent="0.2">
      <c r="A46" s="2">
        <f>净值数据!A46</f>
        <v>42216</v>
      </c>
      <c r="B46" s="8">
        <f>净值数据!R46</f>
        <v>7.9439359999999999</v>
      </c>
      <c r="C46">
        <v>10000</v>
      </c>
      <c r="D46">
        <f t="shared" si="7"/>
        <v>45156.25</v>
      </c>
      <c r="E46" s="3">
        <f t="shared" si="0"/>
        <v>1258.8218233379523</v>
      </c>
      <c r="F46">
        <f t="shared" si="8"/>
        <v>5190.4497089484321</v>
      </c>
      <c r="G46" s="3">
        <f t="shared" si="1"/>
        <v>41232.600299104968</v>
      </c>
      <c r="H46">
        <f t="shared" si="2"/>
        <v>0</v>
      </c>
      <c r="I46">
        <f t="shared" si="3"/>
        <v>45156.25</v>
      </c>
      <c r="J46">
        <f t="shared" si="4"/>
        <v>5190.4497089484321</v>
      </c>
      <c r="K46" s="7">
        <f t="shared" si="5"/>
        <v>-8.6890512407364007E-2</v>
      </c>
      <c r="L46">
        <f t="shared" si="6"/>
        <v>-10000</v>
      </c>
      <c r="O46" s="3">
        <f>SUM(H$4:H45)+G46</f>
        <v>623799.38777383848</v>
      </c>
      <c r="P46" s="7">
        <f>O46/SUM($C$4:C46)-1</f>
        <v>0.45069625063683372</v>
      </c>
    </row>
    <row r="47" spans="1:16" x14ac:dyDescent="0.2">
      <c r="A47" s="2">
        <f>净值数据!A47</f>
        <v>42247</v>
      </c>
      <c r="B47" s="8">
        <f>净值数据!R47</f>
        <v>7.0273279999999998</v>
      </c>
      <c r="C47">
        <v>10000</v>
      </c>
      <c r="D47">
        <f t="shared" si="7"/>
        <v>55156.25</v>
      </c>
      <c r="E47" s="3">
        <f t="shared" si="0"/>
        <v>1423.01597420812</v>
      </c>
      <c r="F47">
        <f t="shared" si="8"/>
        <v>6613.4656831565517</v>
      </c>
      <c r="G47" s="3">
        <f t="shared" si="1"/>
        <v>46474.992572285162</v>
      </c>
      <c r="H47">
        <f t="shared" si="2"/>
        <v>0</v>
      </c>
      <c r="I47">
        <f t="shared" si="3"/>
        <v>55156.25</v>
      </c>
      <c r="J47">
        <f t="shared" si="4"/>
        <v>6613.4656831565517</v>
      </c>
      <c r="K47" s="7">
        <f t="shared" si="5"/>
        <v>-0.15739390237216699</v>
      </c>
      <c r="L47">
        <f t="shared" si="6"/>
        <v>-10000</v>
      </c>
      <c r="O47" s="3">
        <f>SUM(H$4:H46)+G47</f>
        <v>629041.78004701866</v>
      </c>
      <c r="P47" s="7">
        <f>O47/SUM($C$4:C47)-1</f>
        <v>0.42964040919776969</v>
      </c>
    </row>
    <row r="48" spans="1:16" x14ac:dyDescent="0.2">
      <c r="A48" s="2">
        <f>净值数据!A48</f>
        <v>42277</v>
      </c>
      <c r="B48" s="8">
        <f>净值数据!R48</f>
        <v>8.1410560000000007</v>
      </c>
      <c r="C48">
        <v>10000</v>
      </c>
      <c r="D48">
        <f t="shared" si="7"/>
        <v>65156.25</v>
      </c>
      <c r="E48" s="3">
        <f t="shared" si="0"/>
        <v>1228.3418760416339</v>
      </c>
      <c r="F48">
        <f t="shared" si="8"/>
        <v>7841.8075591981851</v>
      </c>
      <c r="G48" s="3">
        <f t="shared" si="1"/>
        <v>63840.594480655745</v>
      </c>
      <c r="H48">
        <f t="shared" si="2"/>
        <v>0</v>
      </c>
      <c r="I48">
        <f t="shared" si="3"/>
        <v>65156.25</v>
      </c>
      <c r="J48">
        <f t="shared" si="4"/>
        <v>7841.8075591981851</v>
      </c>
      <c r="K48" s="7">
        <f t="shared" si="5"/>
        <v>-2.0192314925187582E-2</v>
      </c>
      <c r="L48">
        <f t="shared" si="6"/>
        <v>-10000</v>
      </c>
      <c r="O48" s="3">
        <f>SUM(H$4:H47)+G48</f>
        <v>646407.38195538928</v>
      </c>
      <c r="P48" s="7">
        <f>O48/SUM($C$4:C48)-1</f>
        <v>0.43646084878975389</v>
      </c>
    </row>
    <row r="49" spans="1:16" x14ac:dyDescent="0.2">
      <c r="A49" s="2">
        <f>净值数据!A49</f>
        <v>42307</v>
      </c>
      <c r="B49" s="8">
        <f>净值数据!R49</f>
        <v>9.4519040000000007</v>
      </c>
      <c r="C49">
        <v>10000</v>
      </c>
      <c r="D49">
        <f t="shared" si="7"/>
        <v>75156.25</v>
      </c>
      <c r="E49" s="3">
        <f t="shared" si="0"/>
        <v>1057.98789323294</v>
      </c>
      <c r="F49">
        <f t="shared" si="8"/>
        <v>8899.7954524311244</v>
      </c>
      <c r="G49" s="3">
        <f t="shared" si="1"/>
        <v>84120.012236015566</v>
      </c>
      <c r="H49">
        <f t="shared" si="2"/>
        <v>0</v>
      </c>
      <c r="I49">
        <f t="shared" si="3"/>
        <v>75156.25</v>
      </c>
      <c r="J49">
        <f t="shared" si="4"/>
        <v>8899.7954524311244</v>
      </c>
      <c r="K49" s="7">
        <f t="shared" si="5"/>
        <v>0.11926835407588277</v>
      </c>
      <c r="L49">
        <f t="shared" si="6"/>
        <v>-10000</v>
      </c>
      <c r="O49" s="3">
        <f>SUM(H$4:H48)+G49</f>
        <v>666686.79971074907</v>
      </c>
      <c r="P49" s="7">
        <f>O49/SUM($C$4:C49)-1</f>
        <v>0.44931912980597621</v>
      </c>
    </row>
    <row r="50" spans="1:16" x14ac:dyDescent="0.2">
      <c r="A50" s="2">
        <f>净值数据!A50</f>
        <v>42338</v>
      </c>
      <c r="B50" s="8">
        <f>净值数据!R50</f>
        <v>9.3730560000000001</v>
      </c>
      <c r="C50">
        <v>10000</v>
      </c>
      <c r="D50">
        <f t="shared" si="7"/>
        <v>85156.25</v>
      </c>
      <c r="E50" s="3">
        <f t="shared" si="0"/>
        <v>1066.8878965408933</v>
      </c>
      <c r="F50">
        <f t="shared" si="8"/>
        <v>9966.6833489720175</v>
      </c>
      <c r="G50" s="3">
        <f t="shared" si="1"/>
        <v>93418.281164182263</v>
      </c>
      <c r="H50">
        <f t="shared" si="2"/>
        <v>0</v>
      </c>
      <c r="I50">
        <f t="shared" si="3"/>
        <v>85156.25</v>
      </c>
      <c r="J50">
        <f t="shared" si="4"/>
        <v>9966.6833489720175</v>
      </c>
      <c r="K50" s="7">
        <f t="shared" si="5"/>
        <v>9.7022017340856026E-2</v>
      </c>
      <c r="L50">
        <f t="shared" si="6"/>
        <v>-10000</v>
      </c>
      <c r="O50" s="3">
        <f>SUM(H$4:H49)+G50</f>
        <v>675985.06863891578</v>
      </c>
      <c r="P50" s="7">
        <f>O50/SUM($C$4:C50)-1</f>
        <v>0.43826610348705475</v>
      </c>
    </row>
    <row r="51" spans="1:16" x14ac:dyDescent="0.2">
      <c r="A51" s="2">
        <f>净值数据!A51</f>
        <v>42369</v>
      </c>
      <c r="B51" s="8">
        <f>净值数据!R51</f>
        <v>10.683904</v>
      </c>
      <c r="C51">
        <v>10000</v>
      </c>
      <c r="D51">
        <f t="shared" si="7"/>
        <v>95156.25</v>
      </c>
      <c r="E51" s="3">
        <f t="shared" si="0"/>
        <v>935.98744429002727</v>
      </c>
      <c r="F51">
        <f t="shared" si="8"/>
        <v>10902.670793262045</v>
      </c>
      <c r="G51" s="3">
        <f t="shared" si="1"/>
        <v>116483.08809881554</v>
      </c>
      <c r="H51">
        <f t="shared" si="2"/>
        <v>0</v>
      </c>
      <c r="I51">
        <f t="shared" si="3"/>
        <v>95156.25</v>
      </c>
      <c r="J51">
        <f t="shared" si="4"/>
        <v>10902.670793262045</v>
      </c>
      <c r="K51" s="7">
        <f t="shared" si="5"/>
        <v>0.22412440694978564</v>
      </c>
      <c r="L51">
        <f t="shared" si="6"/>
        <v>-10000</v>
      </c>
      <c r="O51" s="3">
        <f>SUM(H$4:H50)+G51</f>
        <v>699049.87557354907</v>
      </c>
      <c r="P51" s="7">
        <f>O51/SUM($C$4:C51)-1</f>
        <v>0.4563539074448939</v>
      </c>
    </row>
    <row r="52" spans="1:16" x14ac:dyDescent="0.2">
      <c r="A52" s="2">
        <f>净值数据!A52</f>
        <v>42398</v>
      </c>
      <c r="B52" s="8">
        <f>净值数据!R52</f>
        <v>8.5254399999999997</v>
      </c>
      <c r="C52">
        <v>10000</v>
      </c>
      <c r="D52">
        <f t="shared" si="7"/>
        <v>105156.25</v>
      </c>
      <c r="E52" s="3">
        <f t="shared" si="0"/>
        <v>1172.9599879888897</v>
      </c>
      <c r="F52">
        <f t="shared" si="8"/>
        <v>12075.630781250935</v>
      </c>
      <c r="G52" s="3">
        <f t="shared" si="1"/>
        <v>102950.06568770796</v>
      </c>
      <c r="H52">
        <f t="shared" si="2"/>
        <v>0</v>
      </c>
      <c r="I52">
        <f t="shared" si="3"/>
        <v>105156.25</v>
      </c>
      <c r="J52">
        <f t="shared" si="4"/>
        <v>12075.630781250935</v>
      </c>
      <c r="K52" s="7">
        <f t="shared" si="5"/>
        <v>-2.0980058839032756E-2</v>
      </c>
      <c r="L52">
        <f t="shared" si="6"/>
        <v>-10000</v>
      </c>
      <c r="O52" s="3">
        <f>SUM(H$4:H51)+G52</f>
        <v>685516.85316244152</v>
      </c>
      <c r="P52" s="7">
        <f>O52/SUM($C$4:C52)-1</f>
        <v>0.39901398604579907</v>
      </c>
    </row>
    <row r="53" spans="1:16" x14ac:dyDescent="0.2">
      <c r="A53" s="2">
        <f>净值数据!A53</f>
        <v>42429</v>
      </c>
      <c r="B53" s="8">
        <f>净值数据!R53</f>
        <v>8.1114879999999996</v>
      </c>
      <c r="C53">
        <v>10000</v>
      </c>
      <c r="D53">
        <f t="shared" si="7"/>
        <v>115156.25</v>
      </c>
      <c r="E53" s="3">
        <f t="shared" si="0"/>
        <v>1232.8194284451879</v>
      </c>
      <c r="F53">
        <f t="shared" si="8"/>
        <v>13308.450209696122</v>
      </c>
      <c r="G53" s="3">
        <f t="shared" si="1"/>
        <v>107951.33417454758</v>
      </c>
      <c r="H53">
        <f t="shared" si="2"/>
        <v>0</v>
      </c>
      <c r="I53">
        <f t="shared" si="3"/>
        <v>115156.25</v>
      </c>
      <c r="J53">
        <f t="shared" si="4"/>
        <v>13308.450209696122</v>
      </c>
      <c r="K53" s="7">
        <f t="shared" si="5"/>
        <v>-6.256643321966826E-2</v>
      </c>
      <c r="L53">
        <f t="shared" si="6"/>
        <v>-10000</v>
      </c>
      <c r="O53" s="3">
        <f>SUM(H$4:H52)+G53</f>
        <v>690518.12164928112</v>
      </c>
      <c r="P53" s="7">
        <f>O53/SUM($C$4:C53)-1</f>
        <v>0.38103624329856234</v>
      </c>
    </row>
    <row r="54" spans="1:16" x14ac:dyDescent="0.2">
      <c r="A54" s="2">
        <f>净值数据!A54</f>
        <v>42460</v>
      </c>
      <c r="B54" s="8">
        <f>净值数据!R54</f>
        <v>9.1660799999999991</v>
      </c>
      <c r="C54">
        <v>10000</v>
      </c>
      <c r="D54">
        <f t="shared" si="7"/>
        <v>125156.25</v>
      </c>
      <c r="E54" s="3">
        <f t="shared" si="0"/>
        <v>1090.9789135595588</v>
      </c>
      <c r="F54">
        <f t="shared" si="8"/>
        <v>14399.429123255681</v>
      </c>
      <c r="G54" s="3">
        <f t="shared" si="1"/>
        <v>131986.3192980914</v>
      </c>
      <c r="H54">
        <f t="shared" si="2"/>
        <v>0</v>
      </c>
      <c r="I54">
        <f t="shared" si="3"/>
        <v>125156.25</v>
      </c>
      <c r="J54">
        <f t="shared" si="4"/>
        <v>14399.429123255681</v>
      </c>
      <c r="K54" s="7">
        <f t="shared" si="5"/>
        <v>5.4572338961029976E-2</v>
      </c>
      <c r="L54">
        <f t="shared" si="6"/>
        <v>-10000</v>
      </c>
      <c r="O54" s="3">
        <f>SUM(H$4:H53)+G54</f>
        <v>714553.10677282489</v>
      </c>
      <c r="P54" s="7">
        <f>O54/SUM($C$4:C54)-1</f>
        <v>0.40108452308397036</v>
      </c>
    </row>
    <row r="55" spans="1:16" x14ac:dyDescent="0.2">
      <c r="A55" s="2">
        <f>净值数据!A55</f>
        <v>42489</v>
      </c>
      <c r="B55" s="8">
        <f>净值数据!R55</f>
        <v>9.2843520000000002</v>
      </c>
      <c r="C55">
        <v>10000</v>
      </c>
      <c r="D55">
        <f t="shared" si="7"/>
        <v>135156.25</v>
      </c>
      <c r="E55" s="3">
        <f t="shared" si="0"/>
        <v>1077.0810930046598</v>
      </c>
      <c r="F55">
        <f t="shared" si="8"/>
        <v>15476.51021626034</v>
      </c>
      <c r="G55" s="3">
        <f t="shared" si="1"/>
        <v>143689.36857935713</v>
      </c>
      <c r="H55">
        <f t="shared" si="2"/>
        <v>0</v>
      </c>
      <c r="I55">
        <f t="shared" si="3"/>
        <v>135156.25</v>
      </c>
      <c r="J55">
        <f t="shared" si="4"/>
        <v>15476.51021626034</v>
      </c>
      <c r="K55" s="7">
        <f t="shared" si="5"/>
        <v>6.313521261027244E-2</v>
      </c>
      <c r="L55">
        <f t="shared" si="6"/>
        <v>-10000</v>
      </c>
      <c r="O55" s="3">
        <f>SUM(H$4:H54)+G55</f>
        <v>726256.15605409071</v>
      </c>
      <c r="P55" s="7">
        <f>O55/SUM($C$4:C55)-1</f>
        <v>0.39664645395017439</v>
      </c>
    </row>
    <row r="56" spans="1:16" x14ac:dyDescent="0.2">
      <c r="A56" s="2">
        <f>净值数据!A56</f>
        <v>42521</v>
      </c>
      <c r="B56" s="8">
        <f>净值数据!R56</f>
        <v>8.8704000000000001</v>
      </c>
      <c r="C56">
        <v>10000</v>
      </c>
      <c r="D56">
        <f t="shared" si="7"/>
        <v>145156.25</v>
      </c>
      <c r="E56" s="3">
        <f t="shared" si="0"/>
        <v>1127.3448773448774</v>
      </c>
      <c r="F56">
        <f t="shared" si="8"/>
        <v>16603.855093605216</v>
      </c>
      <c r="G56" s="3">
        <f t="shared" si="1"/>
        <v>147282.8362223157</v>
      </c>
      <c r="H56">
        <f t="shared" si="2"/>
        <v>0</v>
      </c>
      <c r="I56">
        <f t="shared" si="3"/>
        <v>145156.25</v>
      </c>
      <c r="J56">
        <f t="shared" si="4"/>
        <v>16603.855093605216</v>
      </c>
      <c r="K56" s="7">
        <f t="shared" si="5"/>
        <v>1.465032489001139E-2</v>
      </c>
      <c r="L56">
        <f t="shared" si="6"/>
        <v>-10000</v>
      </c>
      <c r="O56" s="3">
        <f>SUM(H$4:H55)+G56</f>
        <v>729849.62369704922</v>
      </c>
      <c r="P56" s="7">
        <f>O56/SUM($C$4:C56)-1</f>
        <v>0.37707476169254561</v>
      </c>
    </row>
    <row r="57" spans="1:16" x14ac:dyDescent="0.2">
      <c r="A57" s="2">
        <f>净值数据!A57</f>
        <v>42551</v>
      </c>
      <c r="B57" s="8">
        <f>净值数据!R57</f>
        <v>9.24</v>
      </c>
      <c r="C57">
        <v>10000</v>
      </c>
      <c r="D57">
        <f t="shared" si="7"/>
        <v>155156.25</v>
      </c>
      <c r="E57" s="3">
        <f t="shared" si="0"/>
        <v>1082.2510822510822</v>
      </c>
      <c r="F57">
        <f t="shared" si="8"/>
        <v>17686.106175856297</v>
      </c>
      <c r="G57" s="3">
        <f t="shared" si="1"/>
        <v>163419.62106491218</v>
      </c>
      <c r="H57">
        <f t="shared" si="2"/>
        <v>0</v>
      </c>
      <c r="I57">
        <f t="shared" si="3"/>
        <v>155156.25</v>
      </c>
      <c r="J57">
        <f t="shared" si="4"/>
        <v>17686.106175856297</v>
      </c>
      <c r="K57" s="7">
        <f t="shared" si="5"/>
        <v>5.3258383499937612E-2</v>
      </c>
      <c r="L57">
        <f t="shared" si="6"/>
        <v>-10000</v>
      </c>
      <c r="O57" s="3">
        <f>SUM(H$4:H56)+G57</f>
        <v>745986.40853964572</v>
      </c>
      <c r="P57" s="7">
        <f>O57/SUM($C$4:C57)-1</f>
        <v>0.38145631211045505</v>
      </c>
    </row>
    <row r="58" spans="1:16" x14ac:dyDescent="0.2">
      <c r="A58" s="2">
        <f>净值数据!A58</f>
        <v>42580</v>
      </c>
      <c r="B58" s="8">
        <f>净值数据!R58</f>
        <v>8.99</v>
      </c>
      <c r="C58">
        <v>10000</v>
      </c>
      <c r="D58">
        <f t="shared" si="7"/>
        <v>165156.25</v>
      </c>
      <c r="E58" s="3">
        <f t="shared" si="0"/>
        <v>1112.3470522803113</v>
      </c>
      <c r="F58">
        <f t="shared" si="8"/>
        <v>18798.453228136608</v>
      </c>
      <c r="G58" s="3">
        <f t="shared" si="1"/>
        <v>168998.0945209481</v>
      </c>
      <c r="H58">
        <f t="shared" si="2"/>
        <v>0</v>
      </c>
      <c r="I58">
        <f t="shared" si="3"/>
        <v>165156.25</v>
      </c>
      <c r="J58">
        <f t="shared" si="4"/>
        <v>18798.453228136608</v>
      </c>
      <c r="K58" s="7">
        <f t="shared" si="5"/>
        <v>2.3261877894103833E-2</v>
      </c>
      <c r="L58">
        <f t="shared" si="6"/>
        <v>-10000</v>
      </c>
      <c r="O58" s="3">
        <f>SUM(H$4:H57)+G58</f>
        <v>751564.88199568167</v>
      </c>
      <c r="P58" s="7">
        <f>O58/SUM($C$4:C58)-1</f>
        <v>0.36648160362851212</v>
      </c>
    </row>
    <row r="59" spans="1:16" x14ac:dyDescent="0.2">
      <c r="A59" s="2">
        <f>净值数据!A59</f>
        <v>42613</v>
      </c>
      <c r="B59" s="8">
        <f>净值数据!R59</f>
        <v>9.5299999999999994</v>
      </c>
      <c r="C59">
        <v>10000</v>
      </c>
      <c r="D59">
        <f t="shared" si="7"/>
        <v>175156.25</v>
      </c>
      <c r="E59" s="3">
        <f t="shared" si="0"/>
        <v>1049.3179433368311</v>
      </c>
      <c r="F59">
        <f t="shared" si="8"/>
        <v>19847.77117147344</v>
      </c>
      <c r="G59" s="3">
        <f t="shared" si="1"/>
        <v>189149.25926414187</v>
      </c>
      <c r="H59">
        <f t="shared" si="2"/>
        <v>0</v>
      </c>
      <c r="I59">
        <f t="shared" si="3"/>
        <v>175156.25</v>
      </c>
      <c r="J59">
        <f t="shared" si="4"/>
        <v>19847.77117147344</v>
      </c>
      <c r="K59" s="7">
        <f t="shared" si="5"/>
        <v>7.9888723720346055E-2</v>
      </c>
      <c r="L59">
        <f t="shared" si="6"/>
        <v>-10000</v>
      </c>
      <c r="O59" s="3">
        <f>SUM(H$4:H58)+G59</f>
        <v>771716.04673887545</v>
      </c>
      <c r="P59" s="7">
        <f>O59/SUM($C$4:C59)-1</f>
        <v>0.37806436917656328</v>
      </c>
    </row>
    <row r="60" spans="1:16" x14ac:dyDescent="0.2">
      <c r="A60" s="2">
        <f>净值数据!A60</f>
        <v>42643</v>
      </c>
      <c r="B60" s="8">
        <f>净值数据!R60</f>
        <v>9.41</v>
      </c>
      <c r="C60">
        <v>10000</v>
      </c>
      <c r="D60">
        <f t="shared" si="7"/>
        <v>185156.25</v>
      </c>
      <c r="E60" s="3">
        <f t="shared" si="0"/>
        <v>1062.6992561105208</v>
      </c>
      <c r="F60">
        <f t="shared" si="8"/>
        <v>20910.470427583961</v>
      </c>
      <c r="G60" s="3">
        <f t="shared" si="1"/>
        <v>196767.52672356507</v>
      </c>
      <c r="H60">
        <f t="shared" si="2"/>
        <v>0</v>
      </c>
      <c r="I60">
        <f t="shared" si="3"/>
        <v>185156.25</v>
      </c>
      <c r="J60">
        <f t="shared" si="4"/>
        <v>20910.470427583961</v>
      </c>
      <c r="K60" s="7">
        <f t="shared" si="5"/>
        <v>6.2710692853009675E-2</v>
      </c>
      <c r="L60">
        <f t="shared" si="6"/>
        <v>-10000</v>
      </c>
      <c r="O60" s="3">
        <f>SUM(H$4:H59)+G60</f>
        <v>779334.31419829861</v>
      </c>
      <c r="P60" s="7">
        <f>O60/SUM($C$4:C60)-1</f>
        <v>0.36725318280403263</v>
      </c>
    </row>
    <row r="61" spans="1:16" x14ac:dyDescent="0.2">
      <c r="A61" s="2">
        <f>净值数据!A61</f>
        <v>42674</v>
      </c>
      <c r="B61" s="8">
        <f>净值数据!R61</f>
        <v>9.19</v>
      </c>
      <c r="C61">
        <v>10000</v>
      </c>
      <c r="D61">
        <f t="shared" si="7"/>
        <v>195156.25</v>
      </c>
      <c r="E61" s="3">
        <f t="shared" si="0"/>
        <v>1088.139281828074</v>
      </c>
      <c r="F61">
        <f t="shared" si="8"/>
        <v>21998.609709412034</v>
      </c>
      <c r="G61" s="3">
        <f t="shared" si="1"/>
        <v>202167.22322949659</v>
      </c>
      <c r="H61">
        <f t="shared" si="2"/>
        <v>0</v>
      </c>
      <c r="I61">
        <f t="shared" si="3"/>
        <v>195156.25</v>
      </c>
      <c r="J61">
        <f t="shared" si="4"/>
        <v>21998.609709412034</v>
      </c>
      <c r="K61" s="7">
        <f t="shared" si="5"/>
        <v>3.5924922873321163E-2</v>
      </c>
      <c r="L61">
        <f t="shared" si="6"/>
        <v>-10000</v>
      </c>
      <c r="O61" s="3">
        <f>SUM(H$4:H60)+G61</f>
        <v>784734.01070423017</v>
      </c>
      <c r="P61" s="7">
        <f>O61/SUM($C$4:C61)-1</f>
        <v>0.35298967362798295</v>
      </c>
    </row>
    <row r="62" spans="1:16" x14ac:dyDescent="0.2">
      <c r="A62" s="2">
        <f>净值数据!A62</f>
        <v>42704</v>
      </c>
      <c r="B62" s="8">
        <f>净值数据!R62</f>
        <v>9.82</v>
      </c>
      <c r="C62">
        <v>10000</v>
      </c>
      <c r="D62">
        <f t="shared" si="7"/>
        <v>205156.25</v>
      </c>
      <c r="E62" s="3">
        <f t="shared" si="0"/>
        <v>1018.3299389002036</v>
      </c>
      <c r="F62">
        <f t="shared" si="8"/>
        <v>23016.939648312236</v>
      </c>
      <c r="G62" s="3">
        <f t="shared" si="1"/>
        <v>226026.34734642616</v>
      </c>
      <c r="H62">
        <f t="shared" si="2"/>
        <v>0</v>
      </c>
      <c r="I62">
        <f t="shared" si="3"/>
        <v>205156.25</v>
      </c>
      <c r="J62">
        <f t="shared" si="4"/>
        <v>23016.939648312236</v>
      </c>
      <c r="K62" s="7">
        <f t="shared" si="5"/>
        <v>0.10172781646392037</v>
      </c>
      <c r="L62">
        <f t="shared" si="6"/>
        <v>-10000</v>
      </c>
      <c r="O62" s="3">
        <f>SUM(H$4:H61)+G62</f>
        <v>808593.13482115977</v>
      </c>
      <c r="P62" s="7">
        <f>O62/SUM($C$4:C62)-1</f>
        <v>0.37049683867993188</v>
      </c>
    </row>
    <row r="63" spans="1:16" x14ac:dyDescent="0.2">
      <c r="A63" s="2">
        <f>净值数据!A63</f>
        <v>42734</v>
      </c>
      <c r="B63" s="8">
        <f>净值数据!R63</f>
        <v>8.85</v>
      </c>
      <c r="C63">
        <v>10000</v>
      </c>
      <c r="D63">
        <f t="shared" si="7"/>
        <v>215156.25</v>
      </c>
      <c r="E63" s="3">
        <f t="shared" si="0"/>
        <v>1129.9435028248588</v>
      </c>
      <c r="F63">
        <f t="shared" si="8"/>
        <v>24146.883151137095</v>
      </c>
      <c r="G63" s="3">
        <f t="shared" si="1"/>
        <v>213699.91588756329</v>
      </c>
      <c r="H63">
        <f t="shared" si="2"/>
        <v>0</v>
      </c>
      <c r="I63">
        <f t="shared" si="3"/>
        <v>215156.25</v>
      </c>
      <c r="J63">
        <f t="shared" si="4"/>
        <v>24146.883151137095</v>
      </c>
      <c r="K63" s="7">
        <f t="shared" si="5"/>
        <v>-6.7687279009404078E-3</v>
      </c>
      <c r="L63">
        <f>H63-C63+G63</f>
        <v>203699.91588756329</v>
      </c>
      <c r="O63" s="3">
        <f>SUM(H$4:H62)+G63</f>
        <v>796266.7033622968</v>
      </c>
      <c r="P63" s="7">
        <f>O63/SUM($C$4:C63)-1</f>
        <v>0.32711117227049469</v>
      </c>
    </row>
    <row r="64" spans="1:16" x14ac:dyDescent="0.2">
      <c r="H64">
        <f>SUM(H4:H63)</f>
        <v>582566.78747473354</v>
      </c>
      <c r="I64" s="3">
        <f>G63+H64</f>
        <v>796266.7033622968</v>
      </c>
      <c r="M64" t="s">
        <v>65</v>
      </c>
      <c r="N64">
        <f>XIRR(L4:L63,A4:A63,0.1)</f>
        <v>0.27450274825096133</v>
      </c>
    </row>
  </sheetData>
  <phoneticPr fontId="2" type="noConversion"/>
  <conditionalFormatting sqref="K1:K64">
    <cfRule type="cellIs" dxfId="13" priority="3" operator="greaterThan">
      <formula>0.5</formula>
    </cfRule>
  </conditionalFormatting>
  <conditionalFormatting sqref="P3">
    <cfRule type="cellIs" dxfId="12" priority="2" operator="greaterThan">
      <formula>0.5</formula>
    </cfRule>
  </conditionalFormatting>
  <conditionalFormatting sqref="P4:P63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{F460C033-362F-42B1-9D5B-00F01253E180}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460C033-362F-42B1-9D5B-00F01253E18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P4:P63</xm:sqref>
        </x14:conditionalFormatting>
      </x14:conditionalFormatting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4"/>
  <sheetViews>
    <sheetView workbookViewId="0">
      <selection activeCell="O1" sqref="O1:P1048576"/>
    </sheetView>
  </sheetViews>
  <sheetFormatPr defaultRowHeight="14.25" x14ac:dyDescent="0.2"/>
  <cols>
    <col min="1" max="1" width="11.625" style="3" customWidth="1"/>
    <col min="2" max="2" width="7.375" style="3" customWidth="1"/>
    <col min="3" max="3" width="14.125" customWidth="1"/>
    <col min="4" max="6" width="13" customWidth="1"/>
    <col min="7" max="7" width="12.75" customWidth="1"/>
    <col min="8" max="11" width="13" customWidth="1"/>
    <col min="15" max="15" width="17.75" customWidth="1"/>
    <col min="16" max="16" width="13" customWidth="1"/>
  </cols>
  <sheetData>
    <row r="1" spans="1:16" x14ac:dyDescent="0.2">
      <c r="M1" t="s">
        <v>66</v>
      </c>
      <c r="N1">
        <v>0.5</v>
      </c>
    </row>
    <row r="2" spans="1:16" x14ac:dyDescent="0.2">
      <c r="M2" t="s">
        <v>67</v>
      </c>
      <c r="N2">
        <v>0.4</v>
      </c>
    </row>
    <row r="3" spans="1:16" x14ac:dyDescent="0.2">
      <c r="A3" s="3" t="str">
        <f>净值数据!A3</f>
        <v>日期</v>
      </c>
      <c r="B3" s="3" t="s">
        <v>6</v>
      </c>
      <c r="C3" s="5" t="s">
        <v>5</v>
      </c>
      <c r="D3" s="5" t="s">
        <v>0</v>
      </c>
      <c r="E3" s="5" t="s">
        <v>1</v>
      </c>
      <c r="F3" s="5" t="s">
        <v>2</v>
      </c>
      <c r="G3" s="5" t="s">
        <v>3</v>
      </c>
      <c r="H3" t="s">
        <v>61</v>
      </c>
      <c r="I3" s="5" t="s">
        <v>62</v>
      </c>
      <c r="J3" s="5" t="s">
        <v>63</v>
      </c>
      <c r="K3" s="6" t="s">
        <v>4</v>
      </c>
      <c r="L3" s="5" t="s">
        <v>64</v>
      </c>
      <c r="O3" s="5" t="s">
        <v>68</v>
      </c>
      <c r="P3" s="6" t="s">
        <v>4</v>
      </c>
    </row>
    <row r="4" spans="1:16" x14ac:dyDescent="0.2">
      <c r="A4" s="2">
        <f>净值数据!A4</f>
        <v>40939</v>
      </c>
      <c r="B4" s="8">
        <f>净值数据!S4</f>
        <v>3.6500192205678998</v>
      </c>
      <c r="C4">
        <v>10000</v>
      </c>
      <c r="D4">
        <f>C4</f>
        <v>10000</v>
      </c>
      <c r="E4" s="3">
        <f>C4/B4</f>
        <v>2739.7116003252495</v>
      </c>
      <c r="F4">
        <f>E4</f>
        <v>2739.7116003252495</v>
      </c>
      <c r="G4" s="3">
        <f>F4*B4</f>
        <v>10000</v>
      </c>
      <c r="H4">
        <f>IF(K4&gt;$N$2,G4*$N$1,0)</f>
        <v>0</v>
      </c>
      <c r="I4">
        <f>IF(K4&gt;$N$2,D4*(1-$N$1),D4)</f>
        <v>10000</v>
      </c>
      <c r="J4">
        <f>IF(K4&gt;$N$2,F4*(1-$N$1),F4)</f>
        <v>2739.7116003252495</v>
      </c>
      <c r="K4" s="7">
        <f>G4/D4-1</f>
        <v>0</v>
      </c>
      <c r="L4">
        <f>H4-C4</f>
        <v>-10000</v>
      </c>
      <c r="O4" s="3">
        <f>G4</f>
        <v>10000</v>
      </c>
      <c r="P4" s="7">
        <f>O4/SUM($C$4:C4)-1</f>
        <v>0</v>
      </c>
    </row>
    <row r="5" spans="1:16" x14ac:dyDescent="0.2">
      <c r="A5" s="2">
        <f>净值数据!A5</f>
        <v>40968</v>
      </c>
      <c r="B5" s="8">
        <f>净值数据!S5</f>
        <v>3.7962027187633001</v>
      </c>
      <c r="C5">
        <v>10000</v>
      </c>
      <c r="D5">
        <f>C5+I4</f>
        <v>20000</v>
      </c>
      <c r="E5" s="3">
        <f t="shared" ref="E5:E63" si="0">C5/B5</f>
        <v>2634.2112739589757</v>
      </c>
      <c r="F5">
        <f>E5+J4</f>
        <v>5373.9228742842251</v>
      </c>
      <c r="G5" s="3">
        <f t="shared" ref="G5:G63" si="1">F5*B5</f>
        <v>20400.500625782064</v>
      </c>
      <c r="H5">
        <f t="shared" ref="H5:H63" si="2">IF(K5&gt;$N$2,G5*$N$1,0)</f>
        <v>0</v>
      </c>
      <c r="I5">
        <f t="shared" ref="I5:I63" si="3">IF(K5&gt;$N$2,D5*(1-$N$1),D5)</f>
        <v>20000</v>
      </c>
      <c r="J5">
        <f t="shared" ref="J5:J63" si="4">IF(K5&gt;$N$2,F5*(1-$N$1),F5)</f>
        <v>5373.9228742842251</v>
      </c>
      <c r="K5" s="7">
        <f t="shared" ref="K5:K63" si="5">G5/D5-1</f>
        <v>2.0025031289103268E-2</v>
      </c>
      <c r="L5">
        <f t="shared" ref="L5:L62" si="6">H5-C5</f>
        <v>-10000</v>
      </c>
      <c r="O5" s="3">
        <f>SUM(H$4:H4)+G5</f>
        <v>20400.500625782064</v>
      </c>
      <c r="P5" s="7">
        <f>O5/SUM($C$4:C5)-1</f>
        <v>2.0025031289103268E-2</v>
      </c>
    </row>
    <row r="6" spans="1:16" x14ac:dyDescent="0.2">
      <c r="A6" s="2">
        <f>净值数据!A6</f>
        <v>40998</v>
      </c>
      <c r="B6" s="8">
        <f>净值数据!S6</f>
        <v>3.4992674880538002</v>
      </c>
      <c r="C6">
        <v>10000</v>
      </c>
      <c r="D6">
        <f t="shared" ref="D6:D63" si="7">C6+I5</f>
        <v>30000</v>
      </c>
      <c r="E6" s="3">
        <f t="shared" si="0"/>
        <v>2857.7409512531249</v>
      </c>
      <c r="F6">
        <f t="shared" ref="F6:F63" si="8">E6+J5</f>
        <v>8231.6638255373509</v>
      </c>
      <c r="G6" s="3">
        <f t="shared" si="1"/>
        <v>28804.79359729142</v>
      </c>
      <c r="H6">
        <f t="shared" si="2"/>
        <v>0</v>
      </c>
      <c r="I6">
        <f t="shared" si="3"/>
        <v>30000</v>
      </c>
      <c r="J6">
        <f t="shared" si="4"/>
        <v>8231.6638255373509</v>
      </c>
      <c r="K6" s="7">
        <f t="shared" si="5"/>
        <v>-3.9840213423619319E-2</v>
      </c>
      <c r="L6">
        <f t="shared" si="6"/>
        <v>-10000</v>
      </c>
      <c r="O6" s="3">
        <f>SUM(H$4:H5)+G6</f>
        <v>28804.79359729142</v>
      </c>
      <c r="P6" s="7">
        <f>O6/SUM($C$4:C6)-1</f>
        <v>-3.9840213423619319E-2</v>
      </c>
    </row>
    <row r="7" spans="1:16" x14ac:dyDescent="0.2">
      <c r="A7" s="2">
        <f>净值数据!A7</f>
        <v>41026</v>
      </c>
      <c r="B7" s="8">
        <f>净值数据!S7</f>
        <v>3.9880685601449</v>
      </c>
      <c r="C7">
        <v>10000</v>
      </c>
      <c r="D7">
        <f t="shared" si="7"/>
        <v>40000</v>
      </c>
      <c r="E7" s="3">
        <f t="shared" si="0"/>
        <v>2507.4794600914952</v>
      </c>
      <c r="F7">
        <f t="shared" si="8"/>
        <v>10739.143285628847</v>
      </c>
      <c r="G7" s="3">
        <f t="shared" si="1"/>
        <v>42828.439700307601</v>
      </c>
      <c r="H7">
        <f t="shared" si="2"/>
        <v>0</v>
      </c>
      <c r="I7">
        <f t="shared" si="3"/>
        <v>40000</v>
      </c>
      <c r="J7">
        <f t="shared" si="4"/>
        <v>10739.143285628847</v>
      </c>
      <c r="K7" s="7">
        <f t="shared" si="5"/>
        <v>7.0710992507690085E-2</v>
      </c>
      <c r="L7">
        <f t="shared" si="6"/>
        <v>-10000</v>
      </c>
      <c r="O7" s="3">
        <f>SUM(H$4:H6)+G7</f>
        <v>42828.439700307601</v>
      </c>
      <c r="P7" s="7">
        <f>O7/SUM($C$4:C7)-1</f>
        <v>7.0710992507690085E-2</v>
      </c>
    </row>
    <row r="8" spans="1:16" x14ac:dyDescent="0.2">
      <c r="A8" s="2">
        <f>净值数据!A8</f>
        <v>41060</v>
      </c>
      <c r="B8" s="8">
        <f>净值数据!S8</f>
        <v>4.2667308535800004</v>
      </c>
      <c r="C8">
        <v>10000</v>
      </c>
      <c r="D8">
        <f t="shared" si="7"/>
        <v>50000</v>
      </c>
      <c r="E8" s="3">
        <f t="shared" si="0"/>
        <v>2343.7147416058597</v>
      </c>
      <c r="F8">
        <f t="shared" si="8"/>
        <v>13082.858027234706</v>
      </c>
      <c r="G8" s="3">
        <f t="shared" si="1"/>
        <v>55821.0339978091</v>
      </c>
      <c r="H8">
        <f t="shared" si="2"/>
        <v>0</v>
      </c>
      <c r="I8">
        <f t="shared" si="3"/>
        <v>50000</v>
      </c>
      <c r="J8">
        <f t="shared" si="4"/>
        <v>13082.858027234706</v>
      </c>
      <c r="K8" s="7">
        <f t="shared" si="5"/>
        <v>0.11642067995618199</v>
      </c>
      <c r="L8">
        <f t="shared" si="6"/>
        <v>-10000</v>
      </c>
      <c r="O8" s="3">
        <f>SUM(H$4:H7)+G8</f>
        <v>55821.0339978091</v>
      </c>
      <c r="P8" s="7">
        <f>O8/SUM($C$4:C8)-1</f>
        <v>0.11642067995618199</v>
      </c>
    </row>
    <row r="9" spans="1:16" x14ac:dyDescent="0.2">
      <c r="A9" s="2">
        <f>净值数据!A9</f>
        <v>41089</v>
      </c>
      <c r="B9" s="8">
        <f>净值数据!S9</f>
        <v>4.0657285435611996</v>
      </c>
      <c r="C9">
        <v>10000</v>
      </c>
      <c r="D9">
        <f t="shared" si="7"/>
        <v>60000</v>
      </c>
      <c r="E9" s="3">
        <f t="shared" si="0"/>
        <v>2459.5837850111193</v>
      </c>
      <c r="F9">
        <f t="shared" si="8"/>
        <v>15542.441812245826</v>
      </c>
      <c r="G9" s="3">
        <f t="shared" si="1"/>
        <v>63191.349312686914</v>
      </c>
      <c r="H9">
        <f t="shared" si="2"/>
        <v>0</v>
      </c>
      <c r="I9">
        <f t="shared" si="3"/>
        <v>60000</v>
      </c>
      <c r="J9">
        <f t="shared" si="4"/>
        <v>15542.441812245826</v>
      </c>
      <c r="K9" s="7">
        <f t="shared" si="5"/>
        <v>5.3189155211448513E-2</v>
      </c>
      <c r="L9">
        <f t="shared" si="6"/>
        <v>-10000</v>
      </c>
      <c r="O9" s="3">
        <f>SUM(H$4:H8)+G9</f>
        <v>63191.349312686914</v>
      </c>
      <c r="P9" s="7">
        <f>O9/SUM($C$4:C9)-1</f>
        <v>5.3189155211448513E-2</v>
      </c>
    </row>
    <row r="10" spans="1:16" x14ac:dyDescent="0.2">
      <c r="A10" s="2">
        <f>净值数据!A10</f>
        <v>41121</v>
      </c>
      <c r="B10" s="8">
        <f>净值数据!S10</f>
        <v>3.4855627850980002</v>
      </c>
      <c r="C10">
        <v>10000</v>
      </c>
      <c r="D10">
        <f t="shared" si="7"/>
        <v>70000</v>
      </c>
      <c r="E10" s="3">
        <f t="shared" si="0"/>
        <v>2868.9771542069179</v>
      </c>
      <c r="F10">
        <f t="shared" si="8"/>
        <v>18411.418966452744</v>
      </c>
      <c r="G10" s="3">
        <f t="shared" si="1"/>
        <v>64174.156770315174</v>
      </c>
      <c r="H10">
        <f t="shared" si="2"/>
        <v>0</v>
      </c>
      <c r="I10">
        <f t="shared" si="3"/>
        <v>70000</v>
      </c>
      <c r="J10">
        <f t="shared" si="4"/>
        <v>18411.418966452744</v>
      </c>
      <c r="K10" s="7">
        <f t="shared" si="5"/>
        <v>-8.3226331852640389E-2</v>
      </c>
      <c r="L10">
        <f t="shared" si="6"/>
        <v>-10000</v>
      </c>
      <c r="O10" s="3">
        <f>SUM(H$4:H9)+G10</f>
        <v>64174.156770315174</v>
      </c>
      <c r="P10" s="7">
        <f>O10/SUM($C$4:C10)-1</f>
        <v>-8.3226331852640389E-2</v>
      </c>
    </row>
    <row r="11" spans="1:16" x14ac:dyDescent="0.2">
      <c r="A11" s="2">
        <f>净值数据!A11</f>
        <v>41152</v>
      </c>
      <c r="B11" s="8">
        <f>净值数据!S11</f>
        <v>3.2936969437163999</v>
      </c>
      <c r="C11">
        <v>10000</v>
      </c>
      <c r="D11">
        <f t="shared" si="7"/>
        <v>80000</v>
      </c>
      <c r="E11" s="3">
        <f t="shared" si="0"/>
        <v>3036.1020369763073</v>
      </c>
      <c r="F11">
        <f t="shared" si="8"/>
        <v>21447.52100342905</v>
      </c>
      <c r="G11" s="3">
        <f t="shared" si="1"/>
        <v>70641.634379287556</v>
      </c>
      <c r="H11">
        <f t="shared" si="2"/>
        <v>0</v>
      </c>
      <c r="I11">
        <f t="shared" si="3"/>
        <v>80000</v>
      </c>
      <c r="J11">
        <f t="shared" si="4"/>
        <v>21447.52100342905</v>
      </c>
      <c r="K11" s="7">
        <f t="shared" si="5"/>
        <v>-0.1169795702589056</v>
      </c>
      <c r="L11">
        <f t="shared" si="6"/>
        <v>-10000</v>
      </c>
      <c r="O11" s="3">
        <f>SUM(H$4:H10)+G11</f>
        <v>70641.634379287556</v>
      </c>
      <c r="P11" s="7">
        <f>O11/SUM($C$4:C11)-1</f>
        <v>-0.1169795702589056</v>
      </c>
    </row>
    <row r="12" spans="1:16" x14ac:dyDescent="0.2">
      <c r="A12" s="2">
        <f>净值数据!A12</f>
        <v>41180</v>
      </c>
      <c r="B12" s="8">
        <f>净值数据!S12</f>
        <v>3.6682921578422998</v>
      </c>
      <c r="C12">
        <v>10000</v>
      </c>
      <c r="D12">
        <f t="shared" si="7"/>
        <v>90000</v>
      </c>
      <c r="E12" s="3">
        <f t="shared" si="0"/>
        <v>2726.0642199998674</v>
      </c>
      <c r="F12">
        <f t="shared" si="8"/>
        <v>24173.58522342892</v>
      </c>
      <c r="G12" s="3">
        <f t="shared" si="1"/>
        <v>88675.773102036808</v>
      </c>
      <c r="H12">
        <f t="shared" si="2"/>
        <v>0</v>
      </c>
      <c r="I12">
        <f t="shared" si="3"/>
        <v>90000</v>
      </c>
      <c r="J12">
        <f t="shared" si="4"/>
        <v>24173.58522342892</v>
      </c>
      <c r="K12" s="7">
        <f t="shared" si="5"/>
        <v>-1.4713632199590987E-2</v>
      </c>
      <c r="L12">
        <f t="shared" si="6"/>
        <v>-10000</v>
      </c>
      <c r="O12" s="3">
        <f>SUM(H$4:H11)+G12</f>
        <v>88675.773102036808</v>
      </c>
      <c r="P12" s="7">
        <f>O12/SUM($C$4:C12)-1</f>
        <v>-1.4713632199590987E-2</v>
      </c>
    </row>
    <row r="13" spans="1:16" x14ac:dyDescent="0.2">
      <c r="A13" s="2">
        <f>净值数据!A13</f>
        <v>41213</v>
      </c>
      <c r="B13" s="8">
        <f>净值数据!S13</f>
        <v>3.6089051117004001</v>
      </c>
      <c r="C13">
        <v>10000</v>
      </c>
      <c r="D13">
        <f t="shared" si="7"/>
        <v>100000</v>
      </c>
      <c r="E13" s="3">
        <f t="shared" si="0"/>
        <v>2770.9235046327726</v>
      </c>
      <c r="F13">
        <f t="shared" si="8"/>
        <v>26944.508728061694</v>
      </c>
      <c r="G13" s="3">
        <f t="shared" si="1"/>
        <v>97240.17528095789</v>
      </c>
      <c r="H13">
        <f t="shared" si="2"/>
        <v>0</v>
      </c>
      <c r="I13">
        <f t="shared" si="3"/>
        <v>100000</v>
      </c>
      <c r="J13">
        <f t="shared" si="4"/>
        <v>26944.508728061694</v>
      </c>
      <c r="K13" s="7">
        <f t="shared" si="5"/>
        <v>-2.7598247190421143E-2</v>
      </c>
      <c r="L13">
        <f t="shared" si="6"/>
        <v>-10000</v>
      </c>
      <c r="O13" s="3">
        <f>SUM(H$4:H12)+G13</f>
        <v>97240.17528095789</v>
      </c>
      <c r="P13" s="7">
        <f>O13/SUM($C$4:C13)-1</f>
        <v>-2.7598247190421143E-2</v>
      </c>
    </row>
    <row r="14" spans="1:16" x14ac:dyDescent="0.2">
      <c r="A14" s="2">
        <f>净值数据!A14</f>
        <v>41243</v>
      </c>
      <c r="B14" s="8">
        <f>净值数据!S14</f>
        <v>3.6500192205678998</v>
      </c>
      <c r="C14">
        <v>10000</v>
      </c>
      <c r="D14">
        <f t="shared" si="7"/>
        <v>110000</v>
      </c>
      <c r="E14" s="3">
        <f t="shared" si="0"/>
        <v>2739.7116003252495</v>
      </c>
      <c r="F14">
        <f t="shared" si="8"/>
        <v>29684.220328386942</v>
      </c>
      <c r="G14" s="3">
        <f t="shared" si="1"/>
        <v>108347.97474618471</v>
      </c>
      <c r="H14">
        <f t="shared" si="2"/>
        <v>0</v>
      </c>
      <c r="I14">
        <f t="shared" si="3"/>
        <v>110000</v>
      </c>
      <c r="J14">
        <f t="shared" si="4"/>
        <v>29684.220328386942</v>
      </c>
      <c r="K14" s="7">
        <f t="shared" si="5"/>
        <v>-1.501841139832083E-2</v>
      </c>
      <c r="L14">
        <f t="shared" si="6"/>
        <v>-10000</v>
      </c>
      <c r="O14" s="3">
        <f>SUM(H$4:H13)+G14</f>
        <v>108347.97474618471</v>
      </c>
      <c r="P14" s="7">
        <f>O14/SUM($C$4:C14)-1</f>
        <v>-1.501841139832083E-2</v>
      </c>
    </row>
    <row r="15" spans="1:16" x14ac:dyDescent="0.2">
      <c r="A15" s="2">
        <f>净值数据!A15</f>
        <v>41274</v>
      </c>
      <c r="B15" s="8">
        <f>净值数据!S15</f>
        <v>4.1570932299334</v>
      </c>
      <c r="C15">
        <v>10000</v>
      </c>
      <c r="D15">
        <f t="shared" si="7"/>
        <v>120000</v>
      </c>
      <c r="E15" s="3">
        <f t="shared" si="0"/>
        <v>2405.5269985273358</v>
      </c>
      <c r="F15">
        <f t="shared" si="8"/>
        <v>32089.747326914279</v>
      </c>
      <c r="G15" s="3">
        <f t="shared" si="1"/>
        <v>133400.07136298876</v>
      </c>
      <c r="H15">
        <f t="shared" si="2"/>
        <v>0</v>
      </c>
      <c r="I15">
        <f t="shared" si="3"/>
        <v>120000</v>
      </c>
      <c r="J15">
        <f t="shared" si="4"/>
        <v>32089.747326914279</v>
      </c>
      <c r="K15" s="7">
        <f t="shared" si="5"/>
        <v>0.11166726135823968</v>
      </c>
      <c r="L15">
        <f t="shared" si="6"/>
        <v>-10000</v>
      </c>
      <c r="O15" s="3">
        <f>SUM(H$4:H14)+G15</f>
        <v>133400.07136298876</v>
      </c>
      <c r="P15" s="7">
        <f>O15/SUM($C$4:C15)-1</f>
        <v>0.11166726135823968</v>
      </c>
    </row>
    <row r="16" spans="1:16" x14ac:dyDescent="0.2">
      <c r="A16" s="2">
        <f>净值数据!A16</f>
        <v>41305</v>
      </c>
      <c r="B16" s="8">
        <f>净值数据!S16</f>
        <v>4.2987084938102003</v>
      </c>
      <c r="C16">
        <v>10000</v>
      </c>
      <c r="D16">
        <f t="shared" si="7"/>
        <v>130000</v>
      </c>
      <c r="E16" s="3">
        <f t="shared" si="0"/>
        <v>2326.2800942188119</v>
      </c>
      <c r="F16">
        <f t="shared" si="8"/>
        <v>34416.027421133091</v>
      </c>
      <c r="G16" s="3">
        <f t="shared" si="1"/>
        <v>147944.46939842959</v>
      </c>
      <c r="H16">
        <f t="shared" si="2"/>
        <v>0</v>
      </c>
      <c r="I16">
        <f t="shared" si="3"/>
        <v>130000</v>
      </c>
      <c r="J16">
        <f t="shared" si="4"/>
        <v>34416.027421133091</v>
      </c>
      <c r="K16" s="7">
        <f t="shared" si="5"/>
        <v>0.13803437998792001</v>
      </c>
      <c r="L16">
        <f t="shared" si="6"/>
        <v>-10000</v>
      </c>
      <c r="O16" s="3">
        <f>SUM(H$4:H15)+G16</f>
        <v>147944.46939842959</v>
      </c>
      <c r="P16" s="7">
        <f>O16/SUM($C$4:C16)-1</f>
        <v>0.13803437998792001</v>
      </c>
    </row>
    <row r="17" spans="1:16" x14ac:dyDescent="0.2">
      <c r="A17" s="2">
        <f>净值数据!A17</f>
        <v>41333</v>
      </c>
      <c r="B17" s="8">
        <f>净值数据!S17</f>
        <v>4.2210485103939002</v>
      </c>
      <c r="C17">
        <v>10000</v>
      </c>
      <c r="D17">
        <f t="shared" si="7"/>
        <v>140000</v>
      </c>
      <c r="E17" s="3">
        <f t="shared" si="0"/>
        <v>2369.0796197617778</v>
      </c>
      <c r="F17">
        <f t="shared" si="8"/>
        <v>36785.107040894865</v>
      </c>
      <c r="G17" s="3">
        <f t="shared" si="1"/>
        <v>155271.72127964944</v>
      </c>
      <c r="H17">
        <f t="shared" si="2"/>
        <v>0</v>
      </c>
      <c r="I17">
        <f t="shared" si="3"/>
        <v>140000</v>
      </c>
      <c r="J17">
        <f t="shared" si="4"/>
        <v>36785.107040894865</v>
      </c>
      <c r="K17" s="7">
        <f t="shared" si="5"/>
        <v>0.10908372342606754</v>
      </c>
      <c r="L17">
        <f t="shared" si="6"/>
        <v>-10000</v>
      </c>
      <c r="O17" s="3">
        <f>SUM(H$4:H16)+G17</f>
        <v>155271.72127964944</v>
      </c>
      <c r="P17" s="7">
        <f>O17/SUM($C$4:C17)-1</f>
        <v>0.10908372342606754</v>
      </c>
    </row>
    <row r="18" spans="1:16" x14ac:dyDescent="0.2">
      <c r="A18" s="2">
        <f>净值数据!A18</f>
        <v>41362</v>
      </c>
      <c r="B18" s="8">
        <f>净值数据!S18</f>
        <v>4.2347532133497001</v>
      </c>
      <c r="C18">
        <v>10000</v>
      </c>
      <c r="D18">
        <f t="shared" si="7"/>
        <v>150000</v>
      </c>
      <c r="E18" s="3">
        <f t="shared" si="0"/>
        <v>2361.4126954259928</v>
      </c>
      <c r="F18">
        <f t="shared" si="8"/>
        <v>39146.519736320857</v>
      </c>
      <c r="G18" s="3">
        <f t="shared" si="1"/>
        <v>165775.85024484221</v>
      </c>
      <c r="H18">
        <f t="shared" si="2"/>
        <v>0</v>
      </c>
      <c r="I18">
        <f t="shared" si="3"/>
        <v>150000</v>
      </c>
      <c r="J18">
        <f t="shared" si="4"/>
        <v>39146.519736320857</v>
      </c>
      <c r="K18" s="7">
        <f t="shared" si="5"/>
        <v>0.10517233496561462</v>
      </c>
      <c r="L18">
        <f t="shared" si="6"/>
        <v>-10000</v>
      </c>
      <c r="O18" s="3">
        <f>SUM(H$4:H17)+G18</f>
        <v>165775.85024484221</v>
      </c>
      <c r="P18" s="7">
        <f>O18/SUM($C$4:C18)-1</f>
        <v>0.10517233496561462</v>
      </c>
    </row>
    <row r="19" spans="1:16" x14ac:dyDescent="0.2">
      <c r="A19" s="2">
        <f>净值数据!A19</f>
        <v>41390</v>
      </c>
      <c r="B19" s="8">
        <f>净值数据!S19</f>
        <v>3.9332497483215998</v>
      </c>
      <c r="C19">
        <v>10000</v>
      </c>
      <c r="D19">
        <f t="shared" si="7"/>
        <v>160000</v>
      </c>
      <c r="E19" s="3">
        <f t="shared" si="0"/>
        <v>2542.4269090126327</v>
      </c>
      <c r="F19">
        <f t="shared" si="8"/>
        <v>41688.94664533349</v>
      </c>
      <c r="G19" s="3">
        <f t="shared" si="1"/>
        <v>163973.03890055054</v>
      </c>
      <c r="H19">
        <f t="shared" si="2"/>
        <v>0</v>
      </c>
      <c r="I19">
        <f t="shared" si="3"/>
        <v>160000</v>
      </c>
      <c r="J19">
        <f t="shared" si="4"/>
        <v>41688.94664533349</v>
      </c>
      <c r="K19" s="7">
        <f t="shared" si="5"/>
        <v>2.4831493128440796E-2</v>
      </c>
      <c r="L19">
        <f t="shared" si="6"/>
        <v>-10000</v>
      </c>
      <c r="O19" s="3">
        <f>SUM(H$4:H18)+G19</f>
        <v>163973.03890055054</v>
      </c>
      <c r="P19" s="7">
        <f>O19/SUM($C$4:C19)-1</f>
        <v>2.4831493128440796E-2</v>
      </c>
    </row>
    <row r="20" spans="1:16" x14ac:dyDescent="0.2">
      <c r="A20" s="2">
        <f>净值数据!A20</f>
        <v>41425</v>
      </c>
      <c r="B20" s="8">
        <f>净值数据!S20</f>
        <v>4.3099213470439999</v>
      </c>
      <c r="C20">
        <v>10000</v>
      </c>
      <c r="D20">
        <f t="shared" si="7"/>
        <v>170000</v>
      </c>
      <c r="E20" s="3">
        <f t="shared" si="0"/>
        <v>2320.2279565631966</v>
      </c>
      <c r="F20">
        <f t="shared" si="8"/>
        <v>44009.174601896688</v>
      </c>
      <c r="G20" s="3">
        <f t="shared" si="1"/>
        <v>189676.08108250116</v>
      </c>
      <c r="H20">
        <f t="shared" si="2"/>
        <v>0</v>
      </c>
      <c r="I20">
        <f t="shared" si="3"/>
        <v>170000</v>
      </c>
      <c r="J20">
        <f t="shared" si="4"/>
        <v>44009.174601896688</v>
      </c>
      <c r="K20" s="7">
        <f t="shared" si="5"/>
        <v>0.11574165342647746</v>
      </c>
      <c r="L20">
        <f t="shared" si="6"/>
        <v>-10000</v>
      </c>
      <c r="O20" s="3">
        <f>SUM(H$4:H19)+G20</f>
        <v>189676.08108250116</v>
      </c>
      <c r="P20" s="7">
        <f>O20/SUM($C$4:C20)-1</f>
        <v>0.11574165342647746</v>
      </c>
    </row>
    <row r="21" spans="1:16" x14ac:dyDescent="0.2">
      <c r="A21" s="2">
        <f>净值数据!A21</f>
        <v>41453</v>
      </c>
      <c r="B21" s="8">
        <f>净值数据!S21</f>
        <v>3.5053399602050002</v>
      </c>
      <c r="C21">
        <v>10000</v>
      </c>
      <c r="D21">
        <f t="shared" si="7"/>
        <v>180000</v>
      </c>
      <c r="E21" s="3">
        <f t="shared" si="0"/>
        <v>2852.7903465931381</v>
      </c>
      <c r="F21">
        <f t="shared" si="8"/>
        <v>46861.964948489825</v>
      </c>
      <c r="G21" s="3">
        <f t="shared" si="1"/>
        <v>164267.11834766745</v>
      </c>
      <c r="H21">
        <f t="shared" si="2"/>
        <v>0</v>
      </c>
      <c r="I21">
        <f t="shared" si="3"/>
        <v>180000</v>
      </c>
      <c r="J21">
        <f t="shared" si="4"/>
        <v>46861.964948489825</v>
      </c>
      <c r="K21" s="7">
        <f t="shared" si="5"/>
        <v>-8.7404898068514147E-2</v>
      </c>
      <c r="L21">
        <f t="shared" si="6"/>
        <v>-10000</v>
      </c>
      <c r="O21" s="3">
        <f>SUM(H$4:H20)+G21</f>
        <v>164267.11834766745</v>
      </c>
      <c r="P21" s="7">
        <f>O21/SUM($C$4:C21)-1</f>
        <v>-8.7404898068514147E-2</v>
      </c>
    </row>
    <row r="22" spans="1:16" x14ac:dyDescent="0.2">
      <c r="A22" s="2">
        <f>净值数据!A22</f>
        <v>41486</v>
      </c>
      <c r="B22" s="8">
        <f>净值数据!S22</f>
        <v>3.726482212728</v>
      </c>
      <c r="C22">
        <v>10000</v>
      </c>
      <c r="D22">
        <f t="shared" si="7"/>
        <v>190000</v>
      </c>
      <c r="E22" s="3">
        <f t="shared" si="0"/>
        <v>2683.4959699645051</v>
      </c>
      <c r="F22">
        <f t="shared" si="8"/>
        <v>49545.46091845433</v>
      </c>
      <c r="G22" s="3">
        <f t="shared" si="1"/>
        <v>184630.27883403032</v>
      </c>
      <c r="H22">
        <f t="shared" si="2"/>
        <v>0</v>
      </c>
      <c r="I22">
        <f t="shared" si="3"/>
        <v>190000</v>
      </c>
      <c r="J22">
        <f t="shared" si="4"/>
        <v>49545.46091845433</v>
      </c>
      <c r="K22" s="7">
        <f t="shared" si="5"/>
        <v>-2.8261690347208823E-2</v>
      </c>
      <c r="L22">
        <f t="shared" si="6"/>
        <v>-10000</v>
      </c>
      <c r="O22" s="3">
        <f>SUM(H$4:H21)+G22</f>
        <v>184630.27883403032</v>
      </c>
      <c r="P22" s="7">
        <f>O22/SUM($C$4:C22)-1</f>
        <v>-2.8261690347208823E-2</v>
      </c>
    </row>
    <row r="23" spans="1:16" x14ac:dyDescent="0.2">
      <c r="A23" s="2">
        <f>净值数据!A23</f>
        <v>41516</v>
      </c>
      <c r="B23" s="8">
        <f>净值数据!S23</f>
        <v>4.4087295875330001</v>
      </c>
      <c r="C23">
        <v>10000</v>
      </c>
      <c r="D23">
        <f t="shared" si="7"/>
        <v>200000</v>
      </c>
      <c r="E23" s="3">
        <f t="shared" si="0"/>
        <v>2268.2271165548432</v>
      </c>
      <c r="F23">
        <f t="shared" si="8"/>
        <v>51813.688035009174</v>
      </c>
      <c r="G23" s="3">
        <f t="shared" si="1"/>
        <v>228432.53947914953</v>
      </c>
      <c r="H23">
        <f t="shared" si="2"/>
        <v>0</v>
      </c>
      <c r="I23">
        <f t="shared" si="3"/>
        <v>200000</v>
      </c>
      <c r="J23">
        <f t="shared" si="4"/>
        <v>51813.688035009174</v>
      </c>
      <c r="K23" s="7">
        <f t="shared" si="5"/>
        <v>0.14216269739574772</v>
      </c>
      <c r="L23">
        <f t="shared" si="6"/>
        <v>-10000</v>
      </c>
      <c r="O23" s="3">
        <f>SUM(H$4:H22)+G23</f>
        <v>228432.53947914953</v>
      </c>
      <c r="P23" s="7">
        <f>O23/SUM($C$4:C23)-1</f>
        <v>0.14216269739574772</v>
      </c>
    </row>
    <row r="24" spans="1:16" x14ac:dyDescent="0.2">
      <c r="A24" s="2">
        <f>净值数据!A24</f>
        <v>41547</v>
      </c>
      <c r="B24" s="8">
        <f>净值数据!S24</f>
        <v>4.1405357919199997</v>
      </c>
      <c r="C24">
        <v>10000</v>
      </c>
      <c r="D24">
        <f t="shared" si="7"/>
        <v>210000</v>
      </c>
      <c r="E24" s="3">
        <f t="shared" si="0"/>
        <v>2415.1463729680549</v>
      </c>
      <c r="F24">
        <f t="shared" si="8"/>
        <v>54228.834407977229</v>
      </c>
      <c r="G24" s="3">
        <f t="shared" si="1"/>
        <v>224536.42982033253</v>
      </c>
      <c r="H24">
        <f t="shared" si="2"/>
        <v>0</v>
      </c>
      <c r="I24">
        <f t="shared" si="3"/>
        <v>210000</v>
      </c>
      <c r="J24">
        <f t="shared" si="4"/>
        <v>54228.834407977229</v>
      </c>
      <c r="K24" s="7">
        <f t="shared" si="5"/>
        <v>6.9221094382535764E-2</v>
      </c>
      <c r="L24">
        <f t="shared" si="6"/>
        <v>-10000</v>
      </c>
      <c r="O24" s="3">
        <f>SUM(H$4:H23)+G24</f>
        <v>224536.42982033253</v>
      </c>
      <c r="P24" s="7">
        <f>O24/SUM($C$4:C24)-1</f>
        <v>6.9221094382535764E-2</v>
      </c>
    </row>
    <row r="25" spans="1:16" x14ac:dyDescent="0.2">
      <c r="A25" s="2">
        <f>净值数据!A25</f>
        <v>41578</v>
      </c>
      <c r="B25" s="8">
        <f>净值数据!S25</f>
        <v>4.1123048660660002</v>
      </c>
      <c r="C25">
        <v>10000</v>
      </c>
      <c r="D25">
        <f t="shared" si="7"/>
        <v>220000</v>
      </c>
      <c r="E25" s="3">
        <f t="shared" si="0"/>
        <v>2431.7263251852264</v>
      </c>
      <c r="F25">
        <f t="shared" si="8"/>
        <v>56660.560733162456</v>
      </c>
      <c r="G25" s="3">
        <f t="shared" si="1"/>
        <v>233005.4996170121</v>
      </c>
      <c r="H25">
        <f t="shared" si="2"/>
        <v>0</v>
      </c>
      <c r="I25">
        <f t="shared" si="3"/>
        <v>220000</v>
      </c>
      <c r="J25">
        <f t="shared" si="4"/>
        <v>56660.560733162456</v>
      </c>
      <c r="K25" s="7">
        <f t="shared" si="5"/>
        <v>5.9115907350054897E-2</v>
      </c>
      <c r="L25">
        <f t="shared" si="6"/>
        <v>-10000</v>
      </c>
      <c r="O25" s="3">
        <f>SUM(H$4:H24)+G25</f>
        <v>233005.4996170121</v>
      </c>
      <c r="P25" s="7">
        <f>O25/SUM($C$4:C25)-1</f>
        <v>5.9115907350054897E-2</v>
      </c>
    </row>
    <row r="26" spans="1:16" x14ac:dyDescent="0.2">
      <c r="A26" s="2">
        <f>净值数据!A26</f>
        <v>41607</v>
      </c>
      <c r="B26" s="8">
        <f>净值数据!S26</f>
        <v>4.2487543410270003</v>
      </c>
      <c r="C26">
        <v>10000</v>
      </c>
      <c r="D26">
        <f t="shared" si="7"/>
        <v>230000</v>
      </c>
      <c r="E26" s="3">
        <f t="shared" si="0"/>
        <v>2353.6310168459445</v>
      </c>
      <c r="F26">
        <f t="shared" si="8"/>
        <v>59014.191750008402</v>
      </c>
      <c r="G26" s="3">
        <f t="shared" si="1"/>
        <v>250736.80338004799</v>
      </c>
      <c r="H26">
        <f>IF(K26&gt;$N$2,G26*$N$1,0)</f>
        <v>0</v>
      </c>
      <c r="I26">
        <f t="shared" si="3"/>
        <v>230000</v>
      </c>
      <c r="J26">
        <f t="shared" si="4"/>
        <v>59014.191750008402</v>
      </c>
      <c r="K26" s="7">
        <f t="shared" si="5"/>
        <v>9.0160014695860768E-2</v>
      </c>
      <c r="L26">
        <f t="shared" si="6"/>
        <v>-10000</v>
      </c>
      <c r="O26" s="3">
        <f>SUM(H$4:H25)+G26</f>
        <v>250736.80338004799</v>
      </c>
      <c r="P26" s="7">
        <f>O26/SUM($C$4:C26)-1</f>
        <v>9.0160014695860768E-2</v>
      </c>
    </row>
    <row r="27" spans="1:16" x14ac:dyDescent="0.2">
      <c r="A27" s="2">
        <f>净值数据!A27</f>
        <v>41639</v>
      </c>
      <c r="B27" s="8">
        <f>净值数据!S27</f>
        <v>4.2675749582630003</v>
      </c>
      <c r="C27">
        <v>10000</v>
      </c>
      <c r="D27">
        <f t="shared" si="7"/>
        <v>240000</v>
      </c>
      <c r="E27" s="3">
        <f t="shared" si="0"/>
        <v>2343.2511667165249</v>
      </c>
      <c r="F27">
        <f t="shared" si="8"/>
        <v>61357.442916724925</v>
      </c>
      <c r="G27" s="3">
        <f t="shared" si="1"/>
        <v>261847.4868944668</v>
      </c>
      <c r="H27">
        <f t="shared" si="2"/>
        <v>0</v>
      </c>
      <c r="I27">
        <f t="shared" si="3"/>
        <v>240000</v>
      </c>
      <c r="J27">
        <f t="shared" si="4"/>
        <v>61357.442916724925</v>
      </c>
      <c r="K27" s="7">
        <f t="shared" si="5"/>
        <v>9.1031195393611597E-2</v>
      </c>
      <c r="L27">
        <f t="shared" si="6"/>
        <v>-10000</v>
      </c>
      <c r="O27" s="3">
        <f>SUM(H$4:H26)+G27</f>
        <v>261847.4868944668</v>
      </c>
      <c r="P27" s="7">
        <f>O27/SUM($C$4:C27)-1</f>
        <v>9.1031195393611597E-2</v>
      </c>
    </row>
    <row r="28" spans="1:16" x14ac:dyDescent="0.2">
      <c r="A28" s="2">
        <f>净值数据!A28</f>
        <v>41669</v>
      </c>
      <c r="B28" s="8">
        <f>净值数据!S28</f>
        <v>3.9899708540319998</v>
      </c>
      <c r="C28">
        <v>10000</v>
      </c>
      <c r="D28">
        <f t="shared" si="7"/>
        <v>250000</v>
      </c>
      <c r="E28" s="3">
        <f t="shared" si="0"/>
        <v>2506.2839719479816</v>
      </c>
      <c r="F28">
        <f t="shared" si="8"/>
        <v>63863.726888672907</v>
      </c>
      <c r="G28" s="3">
        <f t="shared" si="1"/>
        <v>254814.40891566462</v>
      </c>
      <c r="H28">
        <f t="shared" si="2"/>
        <v>0</v>
      </c>
      <c r="I28">
        <f t="shared" si="3"/>
        <v>250000</v>
      </c>
      <c r="J28">
        <f t="shared" si="4"/>
        <v>63863.726888672907</v>
      </c>
      <c r="K28" s="7">
        <f t="shared" si="5"/>
        <v>1.925763566265859E-2</v>
      </c>
      <c r="L28">
        <f t="shared" si="6"/>
        <v>-10000</v>
      </c>
      <c r="O28" s="3">
        <f>SUM(H$4:H27)+G28</f>
        <v>254814.40891566462</v>
      </c>
      <c r="P28" s="7">
        <f>O28/SUM($C$4:C28)-1</f>
        <v>1.925763566265859E-2</v>
      </c>
    </row>
    <row r="29" spans="1:16" x14ac:dyDescent="0.2">
      <c r="A29" s="2">
        <f>净值数据!A29</f>
        <v>41698</v>
      </c>
      <c r="B29" s="8">
        <f>净值数据!S29</f>
        <v>4.1217151746839997</v>
      </c>
      <c r="C29">
        <v>10000</v>
      </c>
      <c r="D29">
        <f t="shared" si="7"/>
        <v>260000</v>
      </c>
      <c r="E29" s="3">
        <f t="shared" si="0"/>
        <v>2426.174438598046</v>
      </c>
      <c r="F29">
        <f t="shared" si="8"/>
        <v>66289.901327270956</v>
      </c>
      <c r="G29" s="3">
        <f t="shared" si="1"/>
        <v>273228.0922289177</v>
      </c>
      <c r="H29">
        <f t="shared" si="2"/>
        <v>0</v>
      </c>
      <c r="I29">
        <f t="shared" si="3"/>
        <v>260000</v>
      </c>
      <c r="J29">
        <f t="shared" si="4"/>
        <v>66289.901327270956</v>
      </c>
      <c r="K29" s="7">
        <f t="shared" si="5"/>
        <v>5.0877277803529575E-2</v>
      </c>
      <c r="L29">
        <f t="shared" si="6"/>
        <v>-10000</v>
      </c>
      <c r="O29" s="3">
        <f>SUM(H$4:H28)+G29</f>
        <v>273228.0922289177</v>
      </c>
      <c r="P29" s="7">
        <f>O29/SUM($C$4:C29)-1</f>
        <v>5.0877277803529575E-2</v>
      </c>
    </row>
    <row r="30" spans="1:16" x14ac:dyDescent="0.2">
      <c r="A30" s="2">
        <f>净值数据!A30</f>
        <v>41729</v>
      </c>
      <c r="B30" s="8">
        <f>净值数据!S30</f>
        <v>4.6957440003819997</v>
      </c>
      <c r="C30">
        <v>10000</v>
      </c>
      <c r="D30">
        <f t="shared" si="7"/>
        <v>270000</v>
      </c>
      <c r="E30" s="3">
        <f t="shared" si="0"/>
        <v>2129.5879841802489</v>
      </c>
      <c r="F30">
        <f t="shared" si="8"/>
        <v>68419.489311451209</v>
      </c>
      <c r="G30" s="3">
        <f t="shared" si="1"/>
        <v>321280.40644344734</v>
      </c>
      <c r="H30">
        <f t="shared" si="2"/>
        <v>0</v>
      </c>
      <c r="I30">
        <f t="shared" si="3"/>
        <v>270000</v>
      </c>
      <c r="J30">
        <f t="shared" si="4"/>
        <v>68419.489311451209</v>
      </c>
      <c r="K30" s="7">
        <f t="shared" si="5"/>
        <v>0.18992743127202716</v>
      </c>
      <c r="L30">
        <f t="shared" si="6"/>
        <v>-10000</v>
      </c>
      <c r="O30" s="3">
        <f>SUM(H$4:H29)+G30</f>
        <v>321280.40644344734</v>
      </c>
      <c r="P30" s="7">
        <f>O30/SUM($C$4:C30)-1</f>
        <v>0.18992743127202716</v>
      </c>
    </row>
    <row r="31" spans="1:16" x14ac:dyDescent="0.2">
      <c r="A31" s="2">
        <f>净值数据!A31</f>
        <v>41759</v>
      </c>
      <c r="B31" s="8">
        <f>净值数据!S31</f>
        <v>4.7004491546910003</v>
      </c>
      <c r="C31">
        <v>10000</v>
      </c>
      <c r="D31">
        <f t="shared" si="7"/>
        <v>280000</v>
      </c>
      <c r="E31" s="3">
        <f t="shared" si="0"/>
        <v>2127.4562644763641</v>
      </c>
      <c r="F31">
        <f t="shared" si="8"/>
        <v>70546.945575927573</v>
      </c>
      <c r="G31" s="3">
        <f t="shared" si="1"/>
        <v>331602.33069840079</v>
      </c>
      <c r="H31">
        <f t="shared" si="2"/>
        <v>0</v>
      </c>
      <c r="I31">
        <f t="shared" si="3"/>
        <v>280000</v>
      </c>
      <c r="J31">
        <f t="shared" si="4"/>
        <v>70546.945575927573</v>
      </c>
      <c r="K31" s="7">
        <f t="shared" si="5"/>
        <v>0.18429403820857426</v>
      </c>
      <c r="L31">
        <f t="shared" si="6"/>
        <v>-10000</v>
      </c>
      <c r="O31" s="3">
        <f>SUM(H$4:H30)+G31</f>
        <v>331602.33069840079</v>
      </c>
      <c r="P31" s="7">
        <f>O31/SUM($C$4:C31)-1</f>
        <v>0.18429403820857426</v>
      </c>
    </row>
    <row r="32" spans="1:16" x14ac:dyDescent="0.2">
      <c r="A32" s="2">
        <f>净值数据!A32</f>
        <v>41789</v>
      </c>
      <c r="B32" s="8">
        <f>净值数据!S32</f>
        <v>4.8274883210340001</v>
      </c>
      <c r="C32">
        <v>10000</v>
      </c>
      <c r="D32">
        <f t="shared" si="7"/>
        <v>290000</v>
      </c>
      <c r="E32" s="3">
        <f t="shared" si="0"/>
        <v>2071.4705733059336</v>
      </c>
      <c r="F32">
        <f t="shared" si="8"/>
        <v>72618.416149233512</v>
      </c>
      <c r="G32" s="3">
        <f t="shared" si="1"/>
        <v>350564.55585241161</v>
      </c>
      <c r="H32">
        <f t="shared" si="2"/>
        <v>0</v>
      </c>
      <c r="I32">
        <f t="shared" si="3"/>
        <v>290000</v>
      </c>
      <c r="J32">
        <f t="shared" si="4"/>
        <v>72618.416149233512</v>
      </c>
      <c r="K32" s="7">
        <f t="shared" si="5"/>
        <v>0.20884329604279861</v>
      </c>
      <c r="L32">
        <f t="shared" si="6"/>
        <v>-10000</v>
      </c>
      <c r="O32" s="3">
        <f>SUM(H$4:H31)+G32</f>
        <v>350564.55585241161</v>
      </c>
      <c r="P32" s="7">
        <f>O32/SUM($C$4:C32)-1</f>
        <v>0.20884329604279861</v>
      </c>
    </row>
    <row r="33" spans="1:16" x14ac:dyDescent="0.2">
      <c r="A33" s="2">
        <f>净值数据!A33</f>
        <v>41820</v>
      </c>
      <c r="B33" s="8">
        <f>净值数据!S33</f>
        <v>4.7003086300000003</v>
      </c>
      <c r="C33">
        <v>10000</v>
      </c>
      <c r="D33">
        <f t="shared" si="7"/>
        <v>300000</v>
      </c>
      <c r="E33" s="3">
        <f t="shared" si="0"/>
        <v>2127.5198688389105</v>
      </c>
      <c r="F33">
        <f t="shared" si="8"/>
        <v>74745.936018072418</v>
      </c>
      <c r="G33" s="3">
        <f t="shared" si="1"/>
        <v>351328.96812317363</v>
      </c>
      <c r="H33">
        <f t="shared" si="2"/>
        <v>0</v>
      </c>
      <c r="I33">
        <f t="shared" si="3"/>
        <v>300000</v>
      </c>
      <c r="J33">
        <f t="shared" si="4"/>
        <v>74745.936018072418</v>
      </c>
      <c r="K33" s="7">
        <f t="shared" si="5"/>
        <v>0.17109656041057875</v>
      </c>
      <c r="L33">
        <f t="shared" si="6"/>
        <v>-10000</v>
      </c>
      <c r="O33" s="3">
        <f>SUM(H$4:H32)+G33</f>
        <v>351328.96812317363</v>
      </c>
      <c r="P33" s="7">
        <f>O33/SUM($C$4:C33)-1</f>
        <v>0.17109656041057875</v>
      </c>
    </row>
    <row r="34" spans="1:16" x14ac:dyDescent="0.2">
      <c r="A34" s="2">
        <f>净值数据!A34</f>
        <v>41851</v>
      </c>
      <c r="B34" s="8">
        <f>净值数据!S34</f>
        <v>4.89413579</v>
      </c>
      <c r="C34">
        <v>10000</v>
      </c>
      <c r="D34">
        <f t="shared" si="7"/>
        <v>310000</v>
      </c>
      <c r="E34" s="3">
        <f t="shared" si="0"/>
        <v>2043.261656211627</v>
      </c>
      <c r="F34">
        <f t="shared" si="8"/>
        <v>76789.197674284049</v>
      </c>
      <c r="G34" s="3">
        <f t="shared" si="1"/>
        <v>375816.76062309835</v>
      </c>
      <c r="H34">
        <f t="shared" si="2"/>
        <v>0</v>
      </c>
      <c r="I34">
        <f t="shared" si="3"/>
        <v>310000</v>
      </c>
      <c r="J34">
        <f t="shared" si="4"/>
        <v>76789.197674284049</v>
      </c>
      <c r="K34" s="7">
        <f t="shared" si="5"/>
        <v>0.21231213104225266</v>
      </c>
      <c r="L34">
        <f t="shared" si="6"/>
        <v>-10000</v>
      </c>
      <c r="O34" s="3">
        <f>SUM(H$4:H33)+G34</f>
        <v>375816.76062309835</v>
      </c>
      <c r="P34" s="7">
        <f>O34/SUM($C$4:C34)-1</f>
        <v>0.21231213104225266</v>
      </c>
    </row>
    <row r="35" spans="1:16" x14ac:dyDescent="0.2">
      <c r="A35" s="2">
        <f>净值数据!A35</f>
        <v>41880</v>
      </c>
      <c r="B35" s="8">
        <f>净值数据!S35</f>
        <v>5.2720987519999998</v>
      </c>
      <c r="C35">
        <v>10000</v>
      </c>
      <c r="D35">
        <f t="shared" si="7"/>
        <v>320000</v>
      </c>
      <c r="E35" s="3">
        <f t="shared" si="0"/>
        <v>1896.777824240573</v>
      </c>
      <c r="F35">
        <f t="shared" si="8"/>
        <v>78685.975498524625</v>
      </c>
      <c r="G35" s="3">
        <f t="shared" si="1"/>
        <v>414840.23322567425</v>
      </c>
      <c r="H35">
        <f t="shared" si="2"/>
        <v>0</v>
      </c>
      <c r="I35">
        <f t="shared" si="3"/>
        <v>320000</v>
      </c>
      <c r="J35">
        <f t="shared" si="4"/>
        <v>78685.975498524625</v>
      </c>
      <c r="K35" s="7">
        <f t="shared" si="5"/>
        <v>0.296375728830232</v>
      </c>
      <c r="L35">
        <f t="shared" si="6"/>
        <v>-10000</v>
      </c>
      <c r="O35" s="3">
        <f>SUM(H$4:H34)+G35</f>
        <v>414840.23322567425</v>
      </c>
      <c r="P35" s="7">
        <f>O35/SUM($C$4:C35)-1</f>
        <v>0.296375728830232</v>
      </c>
    </row>
    <row r="36" spans="1:16" x14ac:dyDescent="0.2">
      <c r="A36" s="2">
        <f>净值数据!A36</f>
        <v>41912</v>
      </c>
      <c r="B36" s="8">
        <f>净值数据!S36</f>
        <v>5.9117283799999996</v>
      </c>
      <c r="C36">
        <v>10000</v>
      </c>
      <c r="D36">
        <f t="shared" si="7"/>
        <v>330000</v>
      </c>
      <c r="E36" s="3">
        <f t="shared" si="0"/>
        <v>1691.5526826014291</v>
      </c>
      <c r="F36">
        <f t="shared" si="8"/>
        <v>80377.52818112605</v>
      </c>
      <c r="G36" s="3">
        <f t="shared" si="1"/>
        <v>475170.1144626126</v>
      </c>
      <c r="H36">
        <f t="shared" si="2"/>
        <v>237585.0572313063</v>
      </c>
      <c r="I36">
        <f t="shared" si="3"/>
        <v>165000</v>
      </c>
      <c r="J36">
        <f t="shared" si="4"/>
        <v>40188.764090563025</v>
      </c>
      <c r="K36" s="7">
        <f t="shared" si="5"/>
        <v>0.43990943776549285</v>
      </c>
      <c r="L36">
        <f t="shared" si="6"/>
        <v>227585.0572313063</v>
      </c>
      <c r="O36" s="3">
        <f>SUM(H$4:H35)+G36</f>
        <v>475170.1144626126</v>
      </c>
      <c r="P36" s="7">
        <f>O36/SUM($C$4:C36)-1</f>
        <v>0.43990943776549285</v>
      </c>
    </row>
    <row r="37" spans="1:16" x14ac:dyDescent="0.2">
      <c r="A37" s="2">
        <f>净值数据!A37</f>
        <v>41943</v>
      </c>
      <c r="B37" s="8">
        <f>净值数据!S37</f>
        <v>6.44475307</v>
      </c>
      <c r="C37">
        <v>10000</v>
      </c>
      <c r="D37">
        <f t="shared" si="7"/>
        <v>175000</v>
      </c>
      <c r="E37" s="3">
        <f t="shared" si="0"/>
        <v>1551.6498291531905</v>
      </c>
      <c r="F37">
        <f t="shared" si="8"/>
        <v>41740.413919716215</v>
      </c>
      <c r="G37" s="3">
        <f t="shared" si="1"/>
        <v>269006.66075216181</v>
      </c>
      <c r="H37">
        <f t="shared" si="2"/>
        <v>134503.33037608091</v>
      </c>
      <c r="I37">
        <f t="shared" si="3"/>
        <v>87500</v>
      </c>
      <c r="J37">
        <f t="shared" si="4"/>
        <v>20870.206959858107</v>
      </c>
      <c r="K37" s="7">
        <f t="shared" si="5"/>
        <v>0.5371809185837817</v>
      </c>
      <c r="L37">
        <f t="shared" si="6"/>
        <v>124503.33037608091</v>
      </c>
      <c r="O37" s="3">
        <f>SUM(H$4:H36)+G37</f>
        <v>506591.71798346809</v>
      </c>
      <c r="P37" s="7">
        <f>O37/SUM($C$4:C37)-1</f>
        <v>0.48997564112784731</v>
      </c>
    </row>
    <row r="38" spans="1:16" x14ac:dyDescent="0.2">
      <c r="A38" s="2">
        <f>净值数据!A38</f>
        <v>41971</v>
      </c>
      <c r="B38" s="8">
        <f>净值数据!S38</f>
        <v>6.5707407240000002</v>
      </c>
      <c r="C38">
        <v>10000</v>
      </c>
      <c r="D38">
        <f t="shared" si="7"/>
        <v>97500</v>
      </c>
      <c r="E38" s="3">
        <f t="shared" si="0"/>
        <v>1521.8984312490732</v>
      </c>
      <c r="F38">
        <f t="shared" si="8"/>
        <v>22392.105391107179</v>
      </c>
      <c r="G38" s="3">
        <f t="shared" si="1"/>
        <v>147132.71878944788</v>
      </c>
      <c r="H38">
        <f t="shared" si="2"/>
        <v>73566.359394723942</v>
      </c>
      <c r="I38">
        <f t="shared" si="3"/>
        <v>48750</v>
      </c>
      <c r="J38">
        <f t="shared" si="4"/>
        <v>11196.05269555359</v>
      </c>
      <c r="K38" s="7">
        <f t="shared" si="5"/>
        <v>0.50905352604561926</v>
      </c>
      <c r="L38">
        <f t="shared" si="6"/>
        <v>63566.359394723942</v>
      </c>
      <c r="O38" s="3">
        <f>SUM(H$4:H37)+G38</f>
        <v>519221.10639683506</v>
      </c>
      <c r="P38" s="7">
        <f>O38/SUM($C$4:C38)-1</f>
        <v>0.48348887541952879</v>
      </c>
    </row>
    <row r="39" spans="1:16" x14ac:dyDescent="0.2">
      <c r="A39" s="2">
        <f>净值数据!A39</f>
        <v>42004</v>
      </c>
      <c r="B39" s="8">
        <f>净值数据!S39</f>
        <v>8.0050617079999995</v>
      </c>
      <c r="C39">
        <v>10000</v>
      </c>
      <c r="D39">
        <f t="shared" si="7"/>
        <v>58750</v>
      </c>
      <c r="E39" s="3">
        <f t="shared" si="0"/>
        <v>1249.2096082165517</v>
      </c>
      <c r="F39">
        <f t="shared" si="8"/>
        <v>12445.262303770141</v>
      </c>
      <c r="G39" s="3">
        <f t="shared" si="1"/>
        <v>99625.09271392622</v>
      </c>
      <c r="H39">
        <f t="shared" si="2"/>
        <v>49812.54635696311</v>
      </c>
      <c r="I39">
        <f t="shared" si="3"/>
        <v>29375</v>
      </c>
      <c r="J39">
        <f t="shared" si="4"/>
        <v>6222.6311518850707</v>
      </c>
      <c r="K39" s="7">
        <f t="shared" si="5"/>
        <v>0.6957462589604464</v>
      </c>
      <c r="L39">
        <f t="shared" si="6"/>
        <v>39812.54635696311</v>
      </c>
      <c r="O39" s="3">
        <f>SUM(H$4:H38)+G39</f>
        <v>545279.83971603739</v>
      </c>
      <c r="P39" s="6">
        <f>O39/SUM($C$4:C39)-1</f>
        <v>0.51466622143343721</v>
      </c>
    </row>
    <row r="40" spans="1:16" x14ac:dyDescent="0.2">
      <c r="A40" s="2">
        <f>净值数据!A40</f>
        <v>42034</v>
      </c>
      <c r="B40" s="8">
        <f>净值数据!S40</f>
        <v>7.6658641779999996</v>
      </c>
      <c r="C40">
        <v>10000</v>
      </c>
      <c r="D40">
        <f t="shared" si="7"/>
        <v>39375</v>
      </c>
      <c r="E40" s="3">
        <f t="shared" si="0"/>
        <v>1304.4843696420628</v>
      </c>
      <c r="F40">
        <f t="shared" si="8"/>
        <v>7527.1155215271338</v>
      </c>
      <c r="G40" s="3">
        <f t="shared" si="1"/>
        <v>57701.84524014264</v>
      </c>
      <c r="H40">
        <f t="shared" si="2"/>
        <v>28850.92262007132</v>
      </c>
      <c r="I40">
        <f t="shared" si="3"/>
        <v>19687.5</v>
      </c>
      <c r="J40">
        <f t="shared" si="4"/>
        <v>3763.5577607635669</v>
      </c>
      <c r="K40" s="7">
        <f t="shared" si="5"/>
        <v>0.46544368863854335</v>
      </c>
      <c r="L40">
        <f t="shared" si="6"/>
        <v>18850.92262007132</v>
      </c>
      <c r="O40" s="3">
        <f>SUM(H$4:H39)+G40</f>
        <v>553169.13859921694</v>
      </c>
      <c r="P40" s="7">
        <f>O40/SUM($C$4:C40)-1</f>
        <v>0.49505172594382962</v>
      </c>
    </row>
    <row r="41" spans="1:16" x14ac:dyDescent="0.2">
      <c r="A41" s="2">
        <f>净值数据!A41</f>
        <v>42062</v>
      </c>
      <c r="B41" s="8">
        <f>净值数据!S41</f>
        <v>8.4217901019999992</v>
      </c>
      <c r="C41">
        <v>10000</v>
      </c>
      <c r="D41">
        <f t="shared" si="7"/>
        <v>29687.5</v>
      </c>
      <c r="E41" s="3">
        <f t="shared" si="0"/>
        <v>1187.3960142541678</v>
      </c>
      <c r="F41">
        <f t="shared" si="8"/>
        <v>4950.9537750177351</v>
      </c>
      <c r="G41" s="3">
        <f t="shared" si="1"/>
        <v>41695.89349790389</v>
      </c>
      <c r="H41">
        <f t="shared" si="2"/>
        <v>20847.946748951945</v>
      </c>
      <c r="I41">
        <f t="shared" si="3"/>
        <v>14843.75</v>
      </c>
      <c r="J41">
        <f t="shared" si="4"/>
        <v>2475.4768875088675</v>
      </c>
      <c r="K41" s="7">
        <f t="shared" si="5"/>
        <v>0.40449325466623631</v>
      </c>
      <c r="L41">
        <f t="shared" si="6"/>
        <v>10847.946748951945</v>
      </c>
      <c r="O41" s="3">
        <f>SUM(H$4:H40)+G41</f>
        <v>566014.10947704944</v>
      </c>
      <c r="P41" s="7">
        <f>O41/SUM($C$4:C41)-1</f>
        <v>0.48951081441328803</v>
      </c>
    </row>
    <row r="42" spans="1:16" x14ac:dyDescent="0.2">
      <c r="A42" s="2">
        <f>净值数据!A42</f>
        <v>42094</v>
      </c>
      <c r="B42" s="8">
        <f>净值数据!S42</f>
        <v>10.767098738</v>
      </c>
      <c r="C42">
        <v>10000</v>
      </c>
      <c r="D42">
        <f t="shared" si="7"/>
        <v>24843.75</v>
      </c>
      <c r="E42" s="3">
        <f t="shared" si="0"/>
        <v>928.75529827801233</v>
      </c>
      <c r="F42">
        <f t="shared" si="8"/>
        <v>3404.2321857868801</v>
      </c>
      <c r="G42" s="3">
        <f t="shared" si="1"/>
        <v>36653.704071444896</v>
      </c>
      <c r="H42">
        <f t="shared" si="2"/>
        <v>18326.852035722448</v>
      </c>
      <c r="I42">
        <f t="shared" si="3"/>
        <v>12421.875</v>
      </c>
      <c r="J42">
        <f t="shared" si="4"/>
        <v>1702.1160928934401</v>
      </c>
      <c r="K42" s="7">
        <f t="shared" si="5"/>
        <v>0.47536922048583219</v>
      </c>
      <c r="L42">
        <f t="shared" si="6"/>
        <v>8326.8520357224479</v>
      </c>
      <c r="O42" s="3">
        <f>SUM(H$4:H41)+G42</f>
        <v>581819.86679954245</v>
      </c>
      <c r="P42" s="7">
        <f>O42/SUM($C$4:C42)-1</f>
        <v>0.49184581230651903</v>
      </c>
    </row>
    <row r="43" spans="1:16" x14ac:dyDescent="0.2">
      <c r="A43" s="2">
        <f>净值数据!A43</f>
        <v>42124</v>
      </c>
      <c r="B43" s="8">
        <f>净值数据!S43</f>
        <v>13.771419718000001</v>
      </c>
      <c r="C43">
        <v>10000</v>
      </c>
      <c r="D43">
        <f t="shared" si="7"/>
        <v>22421.875</v>
      </c>
      <c r="E43" s="3">
        <f t="shared" si="0"/>
        <v>726.14154566282309</v>
      </c>
      <c r="F43">
        <f t="shared" si="8"/>
        <v>2428.2576385562634</v>
      </c>
      <c r="G43" s="3">
        <f t="shared" si="1"/>
        <v>33440.555123997845</v>
      </c>
      <c r="H43">
        <f t="shared" si="2"/>
        <v>16720.277561998922</v>
      </c>
      <c r="I43">
        <f t="shared" si="3"/>
        <v>11210.9375</v>
      </c>
      <c r="J43">
        <f t="shared" si="4"/>
        <v>1214.1288192781317</v>
      </c>
      <c r="K43" s="7">
        <f t="shared" si="5"/>
        <v>0.4914254550075694</v>
      </c>
      <c r="L43">
        <f t="shared" si="6"/>
        <v>6720.2775619989225</v>
      </c>
      <c r="O43" s="3">
        <f>SUM(H$4:H42)+G43</f>
        <v>596933.56988781784</v>
      </c>
      <c r="P43" s="7">
        <f>O43/SUM($C$4:C43)-1</f>
        <v>0.49233392471954462</v>
      </c>
    </row>
    <row r="44" spans="1:16" x14ac:dyDescent="0.2">
      <c r="A44" s="2">
        <f>净值数据!A44</f>
        <v>42153</v>
      </c>
      <c r="B44" s="8">
        <f>净值数据!S44</f>
        <v>21.098086366</v>
      </c>
      <c r="C44">
        <v>10000</v>
      </c>
      <c r="D44">
        <f t="shared" si="7"/>
        <v>21210.9375</v>
      </c>
      <c r="E44" s="3">
        <f t="shared" si="0"/>
        <v>473.97663591496172</v>
      </c>
      <c r="F44">
        <f t="shared" si="8"/>
        <v>1688.1054551930933</v>
      </c>
      <c r="G44" s="3">
        <f t="shared" si="1"/>
        <v>35615.794688579626</v>
      </c>
      <c r="H44">
        <f t="shared" si="2"/>
        <v>17807.897344289813</v>
      </c>
      <c r="I44">
        <f t="shared" si="3"/>
        <v>10605.46875</v>
      </c>
      <c r="J44">
        <f t="shared" si="4"/>
        <v>844.05272759654667</v>
      </c>
      <c r="K44" s="7">
        <f t="shared" si="5"/>
        <v>0.67912402215034695</v>
      </c>
      <c r="L44">
        <f t="shared" si="6"/>
        <v>7807.8973442898132</v>
      </c>
      <c r="O44" s="3">
        <f>SUM(H$4:H43)+G44</f>
        <v>615829.08701439854</v>
      </c>
      <c r="P44" s="7">
        <f>O44/SUM($C$4:C44)-1</f>
        <v>0.50202216344975259</v>
      </c>
    </row>
    <row r="45" spans="1:16" x14ac:dyDescent="0.2">
      <c r="A45" s="2">
        <f>净值数据!A45</f>
        <v>42185</v>
      </c>
      <c r="B45" s="8">
        <f>净值数据!S45</f>
        <v>13.025185152000001</v>
      </c>
      <c r="C45">
        <v>10000</v>
      </c>
      <c r="D45">
        <f t="shared" si="7"/>
        <v>20605.46875</v>
      </c>
      <c r="E45" s="3">
        <f t="shared" si="0"/>
        <v>767.74340504975567</v>
      </c>
      <c r="F45">
        <f t="shared" si="8"/>
        <v>1611.7961326463023</v>
      </c>
      <c r="G45" s="3">
        <f t="shared" si="1"/>
        <v>20993.943054995641</v>
      </c>
      <c r="H45">
        <f t="shared" si="2"/>
        <v>0</v>
      </c>
      <c r="I45">
        <f t="shared" si="3"/>
        <v>20605.46875</v>
      </c>
      <c r="J45">
        <f t="shared" si="4"/>
        <v>1611.7961326463023</v>
      </c>
      <c r="K45" s="7">
        <f t="shared" si="5"/>
        <v>1.8852971010214992E-2</v>
      </c>
      <c r="L45">
        <f t="shared" si="6"/>
        <v>-10000</v>
      </c>
      <c r="O45" s="3">
        <f>SUM(H$4:H44)+G45</f>
        <v>619015.13272510434</v>
      </c>
      <c r="P45" s="7">
        <f>O45/SUM($C$4:C45)-1</f>
        <v>0.47384555410739138</v>
      </c>
    </row>
    <row r="46" spans="1:16" x14ac:dyDescent="0.2">
      <c r="A46" s="2">
        <f>净值数据!A46</f>
        <v>42216</v>
      </c>
      <c r="B46" s="8">
        <f>净值数据!S46</f>
        <v>13.060600000000001</v>
      </c>
      <c r="C46">
        <v>10000</v>
      </c>
      <c r="D46">
        <f t="shared" si="7"/>
        <v>30605.46875</v>
      </c>
      <c r="E46" s="3">
        <f t="shared" si="0"/>
        <v>765.66160819564175</v>
      </c>
      <c r="F46">
        <f t="shared" si="8"/>
        <v>2377.4577408419441</v>
      </c>
      <c r="G46" s="3">
        <f t="shared" si="1"/>
        <v>31051.024570040296</v>
      </c>
      <c r="H46">
        <f t="shared" si="2"/>
        <v>0</v>
      </c>
      <c r="I46">
        <f t="shared" si="3"/>
        <v>30605.46875</v>
      </c>
      <c r="J46">
        <f t="shared" si="4"/>
        <v>2377.4577408419441</v>
      </c>
      <c r="K46" s="7">
        <f t="shared" si="5"/>
        <v>1.4558045938776631E-2</v>
      </c>
      <c r="L46">
        <f t="shared" si="6"/>
        <v>-10000</v>
      </c>
      <c r="O46" s="3">
        <f>SUM(H$4:H45)+G46</f>
        <v>629072.21424014901</v>
      </c>
      <c r="P46" s="7">
        <f>O46/SUM($C$4:C46)-1</f>
        <v>0.46295863776778834</v>
      </c>
    </row>
    <row r="47" spans="1:16" x14ac:dyDescent="0.2">
      <c r="A47" s="2">
        <f>净值数据!A47</f>
        <v>42247</v>
      </c>
      <c r="B47" s="8">
        <f>净值数据!S47</f>
        <v>10.851100000000001</v>
      </c>
      <c r="C47">
        <v>10000</v>
      </c>
      <c r="D47">
        <f t="shared" si="7"/>
        <v>40605.46875</v>
      </c>
      <c r="E47" s="3">
        <f t="shared" si="0"/>
        <v>921.56555556579508</v>
      </c>
      <c r="F47">
        <f t="shared" si="8"/>
        <v>3299.0232964077391</v>
      </c>
      <c r="G47" s="3">
        <f t="shared" si="1"/>
        <v>35798.031691650016</v>
      </c>
      <c r="H47">
        <f t="shared" si="2"/>
        <v>0</v>
      </c>
      <c r="I47">
        <f t="shared" si="3"/>
        <v>40605.46875</v>
      </c>
      <c r="J47">
        <f t="shared" si="4"/>
        <v>3299.0232964077391</v>
      </c>
      <c r="K47" s="7">
        <f t="shared" si="5"/>
        <v>-0.118393832317229</v>
      </c>
      <c r="L47">
        <f t="shared" si="6"/>
        <v>-10000</v>
      </c>
      <c r="O47" s="3">
        <f>SUM(H$4:H46)+G47</f>
        <v>633819.22136175877</v>
      </c>
      <c r="P47" s="7">
        <f>O47/SUM($C$4:C47)-1</f>
        <v>0.44049823036763347</v>
      </c>
    </row>
    <row r="48" spans="1:16" x14ac:dyDescent="0.2">
      <c r="A48" s="2">
        <f>净值数据!A48</f>
        <v>42277</v>
      </c>
      <c r="B48" s="8">
        <f>净值数据!S48</f>
        <v>11.371560000000001</v>
      </c>
      <c r="C48">
        <v>10000</v>
      </c>
      <c r="D48">
        <f t="shared" si="7"/>
        <v>50605.46875</v>
      </c>
      <c r="E48" s="3">
        <f t="shared" si="0"/>
        <v>879.38682115734332</v>
      </c>
      <c r="F48">
        <f t="shared" si="8"/>
        <v>4178.4101175650821</v>
      </c>
      <c r="G48" s="3">
        <f t="shared" si="1"/>
        <v>47515.04135649839</v>
      </c>
      <c r="H48">
        <f t="shared" si="2"/>
        <v>0</v>
      </c>
      <c r="I48">
        <f t="shared" si="3"/>
        <v>50605.46875</v>
      </c>
      <c r="J48">
        <f t="shared" si="4"/>
        <v>4178.4101175650821</v>
      </c>
      <c r="K48" s="7">
        <f t="shared" si="5"/>
        <v>-6.1069039964215532E-2</v>
      </c>
      <c r="L48">
        <f t="shared" si="6"/>
        <v>-10000</v>
      </c>
      <c r="O48" s="3">
        <f>SUM(H$4:H47)+G48</f>
        <v>645536.2310266071</v>
      </c>
      <c r="P48" s="7">
        <f>O48/SUM($C$4:C48)-1</f>
        <v>0.43452495783690459</v>
      </c>
    </row>
    <row r="49" spans="1:16" x14ac:dyDescent="0.2">
      <c r="A49" s="2">
        <f>净值数据!A49</f>
        <v>42307</v>
      </c>
      <c r="B49" s="8">
        <f>净值数据!S49</f>
        <v>11.76436</v>
      </c>
      <c r="C49">
        <v>10000</v>
      </c>
      <c r="D49">
        <f t="shared" si="7"/>
        <v>60605.46875</v>
      </c>
      <c r="E49" s="3">
        <f t="shared" si="0"/>
        <v>850.02499073472757</v>
      </c>
      <c r="F49">
        <f t="shared" si="8"/>
        <v>5028.4351082998101</v>
      </c>
      <c r="G49" s="3">
        <f t="shared" si="1"/>
        <v>59156.320850677956</v>
      </c>
      <c r="H49">
        <f t="shared" si="2"/>
        <v>0</v>
      </c>
      <c r="I49">
        <f t="shared" si="3"/>
        <v>60605.46875</v>
      </c>
      <c r="J49">
        <f t="shared" si="4"/>
        <v>5028.4351082998101</v>
      </c>
      <c r="K49" s="7">
        <f t="shared" si="5"/>
        <v>-2.391117384637087E-2</v>
      </c>
      <c r="L49">
        <f t="shared" si="6"/>
        <v>-10000</v>
      </c>
      <c r="O49" s="3">
        <f>SUM(H$4:H48)+G49</f>
        <v>657177.51052078663</v>
      </c>
      <c r="P49" s="7">
        <f>O49/SUM($C$4:C49)-1</f>
        <v>0.42864676200171004</v>
      </c>
    </row>
    <row r="50" spans="1:16" x14ac:dyDescent="0.2">
      <c r="A50" s="2">
        <f>净值数据!A50</f>
        <v>42338</v>
      </c>
      <c r="B50" s="8">
        <f>净值数据!S50</f>
        <v>10.37974</v>
      </c>
      <c r="C50">
        <v>10000</v>
      </c>
      <c r="D50">
        <f t="shared" si="7"/>
        <v>70605.46875</v>
      </c>
      <c r="E50" s="3">
        <f t="shared" si="0"/>
        <v>963.41526859054272</v>
      </c>
      <c r="F50">
        <f t="shared" si="8"/>
        <v>5991.8503768903529</v>
      </c>
      <c r="G50" s="3">
        <f t="shared" si="1"/>
        <v>62193.84903102387</v>
      </c>
      <c r="H50">
        <f t="shared" si="2"/>
        <v>0</v>
      </c>
      <c r="I50">
        <f t="shared" si="3"/>
        <v>70605.46875</v>
      </c>
      <c r="J50">
        <f t="shared" si="4"/>
        <v>5991.8503768903529</v>
      </c>
      <c r="K50" s="7">
        <f t="shared" si="5"/>
        <v>-0.11913552686350704</v>
      </c>
      <c r="L50">
        <f t="shared" si="6"/>
        <v>-10000</v>
      </c>
      <c r="O50" s="3">
        <f>SUM(H$4:H49)+G50</f>
        <v>660215.03870113264</v>
      </c>
      <c r="P50" s="7">
        <f>O50/SUM($C$4:C50)-1</f>
        <v>0.4047128483002822</v>
      </c>
    </row>
    <row r="51" spans="1:16" x14ac:dyDescent="0.2">
      <c r="A51" s="2">
        <f>净值数据!A51</f>
        <v>42369</v>
      </c>
      <c r="B51" s="8">
        <f>净值数据!S51</f>
        <v>10.44848</v>
      </c>
      <c r="C51">
        <v>10000</v>
      </c>
      <c r="D51">
        <f t="shared" si="7"/>
        <v>80605.46875</v>
      </c>
      <c r="E51" s="3">
        <f t="shared" si="0"/>
        <v>957.0770102445523</v>
      </c>
      <c r="F51">
        <f t="shared" si="8"/>
        <v>6948.9273871349051</v>
      </c>
      <c r="G51" s="3">
        <f t="shared" si="1"/>
        <v>72605.728825931306</v>
      </c>
      <c r="H51">
        <f t="shared" si="2"/>
        <v>0</v>
      </c>
      <c r="I51">
        <f t="shared" si="3"/>
        <v>80605.46875</v>
      </c>
      <c r="J51">
        <f t="shared" si="4"/>
        <v>6948.9273871349051</v>
      </c>
      <c r="K51" s="7">
        <f t="shared" si="5"/>
        <v>-9.9245622513282505E-2</v>
      </c>
      <c r="L51">
        <f t="shared" si="6"/>
        <v>-10000</v>
      </c>
      <c r="O51" s="3">
        <f>SUM(H$4:H50)+G51</f>
        <v>670626.91849604005</v>
      </c>
      <c r="P51" s="7">
        <f>O51/SUM($C$4:C51)-1</f>
        <v>0.39713941353341675</v>
      </c>
    </row>
    <row r="52" spans="1:16" x14ac:dyDescent="0.2">
      <c r="A52" s="2">
        <f>净值数据!A52</f>
        <v>42398</v>
      </c>
      <c r="B52" s="8">
        <f>净值数据!S52</f>
        <v>7.7577999999999996</v>
      </c>
      <c r="C52">
        <v>10000</v>
      </c>
      <c r="D52">
        <f t="shared" si="7"/>
        <v>90605.46875</v>
      </c>
      <c r="E52" s="3">
        <f t="shared" si="0"/>
        <v>1289.0252391141819</v>
      </c>
      <c r="F52">
        <f t="shared" si="8"/>
        <v>8237.9526262490872</v>
      </c>
      <c r="G52" s="3">
        <f t="shared" si="1"/>
        <v>63908.388883915162</v>
      </c>
      <c r="H52">
        <f t="shared" si="2"/>
        <v>0</v>
      </c>
      <c r="I52">
        <f t="shared" si="3"/>
        <v>90605.46875</v>
      </c>
      <c r="J52">
        <f t="shared" si="4"/>
        <v>8237.9526262490872</v>
      </c>
      <c r="K52" s="7">
        <f t="shared" si="5"/>
        <v>-0.29465197006758859</v>
      </c>
      <c r="L52">
        <f t="shared" si="6"/>
        <v>-10000</v>
      </c>
      <c r="O52" s="3">
        <f>SUM(H$4:H51)+G52</f>
        <v>661929.57855402387</v>
      </c>
      <c r="P52" s="7">
        <f>O52/SUM($C$4:C52)-1</f>
        <v>0.35087669092657925</v>
      </c>
    </row>
    <row r="53" spans="1:16" x14ac:dyDescent="0.2">
      <c r="A53" s="2">
        <f>净值数据!A53</f>
        <v>42429</v>
      </c>
      <c r="B53" s="8">
        <f>净值数据!S53</f>
        <v>7.2766200000000003</v>
      </c>
      <c r="C53">
        <v>10000</v>
      </c>
      <c r="D53">
        <f t="shared" si="7"/>
        <v>100605.46875</v>
      </c>
      <c r="E53" s="3">
        <f t="shared" si="0"/>
        <v>1374.2644249665366</v>
      </c>
      <c r="F53">
        <f t="shared" si="8"/>
        <v>9612.2170512156245</v>
      </c>
      <c r="G53" s="3">
        <f t="shared" si="1"/>
        <v>69944.450839216646</v>
      </c>
      <c r="H53">
        <f t="shared" si="2"/>
        <v>0</v>
      </c>
      <c r="I53">
        <f t="shared" si="3"/>
        <v>100605.46875</v>
      </c>
      <c r="J53">
        <f t="shared" si="4"/>
        <v>9612.2170512156245</v>
      </c>
      <c r="K53" s="7">
        <f t="shared" si="5"/>
        <v>-0.30476492273968314</v>
      </c>
      <c r="L53">
        <f t="shared" si="6"/>
        <v>-10000</v>
      </c>
      <c r="O53" s="3">
        <f>SUM(H$4:H52)+G53</f>
        <v>667965.64050932531</v>
      </c>
      <c r="P53" s="7">
        <f>O53/SUM($C$4:C53)-1</f>
        <v>0.33593128101865055</v>
      </c>
    </row>
    <row r="54" spans="1:16" x14ac:dyDescent="0.2">
      <c r="A54" s="2">
        <f>净值数据!A54</f>
        <v>42460</v>
      </c>
      <c r="B54" s="8">
        <f>净值数据!S54</f>
        <v>8.0916800000000002</v>
      </c>
      <c r="C54">
        <v>10000</v>
      </c>
      <c r="D54">
        <f t="shared" si="7"/>
        <v>110605.46875</v>
      </c>
      <c r="E54" s="3">
        <f t="shared" si="0"/>
        <v>1235.8373044905384</v>
      </c>
      <c r="F54">
        <f t="shared" si="8"/>
        <v>10848.054355706163</v>
      </c>
      <c r="G54" s="3">
        <f t="shared" si="1"/>
        <v>87778.984468980445</v>
      </c>
      <c r="H54">
        <f t="shared" si="2"/>
        <v>0</v>
      </c>
      <c r="I54">
        <f t="shared" si="3"/>
        <v>110605.46875</v>
      </c>
      <c r="J54">
        <f t="shared" si="4"/>
        <v>10848.054355706163</v>
      </c>
      <c r="K54" s="7">
        <f t="shared" si="5"/>
        <v>-0.20637753755751387</v>
      </c>
      <c r="L54">
        <f t="shared" si="6"/>
        <v>-10000</v>
      </c>
      <c r="O54" s="3">
        <f>SUM(H$4:H53)+G54</f>
        <v>685800.17413908918</v>
      </c>
      <c r="P54" s="7">
        <f>O54/SUM($C$4:C54)-1</f>
        <v>0.34470622380213567</v>
      </c>
    </row>
    <row r="55" spans="1:16" x14ac:dyDescent="0.2">
      <c r="A55" s="2">
        <f>净值数据!A55</f>
        <v>42489</v>
      </c>
      <c r="B55" s="8">
        <f>净值数据!S55</f>
        <v>8.9558400000000002</v>
      </c>
      <c r="C55">
        <v>10000</v>
      </c>
      <c r="D55">
        <f t="shared" si="7"/>
        <v>120605.46875</v>
      </c>
      <c r="E55" s="3">
        <f t="shared" si="0"/>
        <v>1116.589845285311</v>
      </c>
      <c r="F55">
        <f t="shared" si="8"/>
        <v>11964.644200991474</v>
      </c>
      <c r="G55" s="3">
        <f t="shared" si="1"/>
        <v>107153.43912100748</v>
      </c>
      <c r="H55">
        <f t="shared" si="2"/>
        <v>0</v>
      </c>
      <c r="I55">
        <f t="shared" si="3"/>
        <v>120605.46875</v>
      </c>
      <c r="J55">
        <f t="shared" si="4"/>
        <v>11964.644200991474</v>
      </c>
      <c r="K55" s="7">
        <f t="shared" si="5"/>
        <v>-0.1115374764379623</v>
      </c>
      <c r="L55">
        <f t="shared" si="6"/>
        <v>-10000</v>
      </c>
      <c r="O55" s="3">
        <f>SUM(H$4:H54)+G55</f>
        <v>705174.62879111618</v>
      </c>
      <c r="P55" s="7">
        <f>O55/SUM($C$4:C55)-1</f>
        <v>0.35610505536753112</v>
      </c>
    </row>
    <row r="56" spans="1:16" x14ac:dyDescent="0.2">
      <c r="A56" s="2">
        <f>净值数据!A56</f>
        <v>42521</v>
      </c>
      <c r="B56" s="8">
        <f>净值数据!S56</f>
        <v>8.4746600000000001</v>
      </c>
      <c r="C56">
        <v>10000</v>
      </c>
      <c r="D56">
        <f t="shared" si="7"/>
        <v>130605.46875</v>
      </c>
      <c r="E56" s="3">
        <f t="shared" si="0"/>
        <v>1179.9883417151839</v>
      </c>
      <c r="F56">
        <f t="shared" si="8"/>
        <v>13144.632542706657</v>
      </c>
      <c r="G56" s="3">
        <f t="shared" si="1"/>
        <v>111396.2916243744</v>
      </c>
      <c r="H56">
        <f t="shared" si="2"/>
        <v>0</v>
      </c>
      <c r="I56">
        <f t="shared" si="3"/>
        <v>130605.46875</v>
      </c>
      <c r="J56">
        <f t="shared" si="4"/>
        <v>13144.632542706657</v>
      </c>
      <c r="K56" s="7">
        <f t="shared" si="5"/>
        <v>-0.1470778927519113</v>
      </c>
      <c r="L56">
        <f t="shared" si="6"/>
        <v>-10000</v>
      </c>
      <c r="O56" s="3">
        <f>SUM(H$4:H55)+G56</f>
        <v>709417.48129448318</v>
      </c>
      <c r="P56" s="7">
        <f>O56/SUM($C$4:C56)-1</f>
        <v>0.33852354961223252</v>
      </c>
    </row>
    <row r="57" spans="1:16" x14ac:dyDescent="0.2">
      <c r="A57" s="2">
        <f>净值数据!A57</f>
        <v>42551</v>
      </c>
      <c r="B57" s="8">
        <f>净值数据!S57</f>
        <v>8.39</v>
      </c>
      <c r="C57">
        <v>10000</v>
      </c>
      <c r="D57">
        <f t="shared" si="7"/>
        <v>140605.46875</v>
      </c>
      <c r="E57" s="3">
        <f t="shared" si="0"/>
        <v>1191.8951132300356</v>
      </c>
      <c r="F57">
        <f t="shared" si="8"/>
        <v>14336.527655936692</v>
      </c>
      <c r="G57" s="3">
        <f t="shared" si="1"/>
        <v>120283.46703330886</v>
      </c>
      <c r="H57">
        <f t="shared" si="2"/>
        <v>0</v>
      </c>
      <c r="I57">
        <f t="shared" si="3"/>
        <v>140605.46875</v>
      </c>
      <c r="J57">
        <f t="shared" si="4"/>
        <v>14336.527655936692</v>
      </c>
      <c r="K57" s="7">
        <f t="shared" si="5"/>
        <v>-0.14453208610842982</v>
      </c>
      <c r="L57">
        <f t="shared" si="6"/>
        <v>-10000</v>
      </c>
      <c r="O57" s="3">
        <f>SUM(H$4:H56)+G57</f>
        <v>718304.65670341754</v>
      </c>
      <c r="P57" s="7">
        <f>O57/SUM($C$4:C57)-1</f>
        <v>0.33019380871003245</v>
      </c>
    </row>
    <row r="58" spans="1:16" x14ac:dyDescent="0.2">
      <c r="A58" s="2">
        <f>净值数据!A58</f>
        <v>42580</v>
      </c>
      <c r="B58" s="8">
        <f>净值数据!S58</f>
        <v>9.27</v>
      </c>
      <c r="C58">
        <v>10000</v>
      </c>
      <c r="D58">
        <f t="shared" si="7"/>
        <v>150605.46875</v>
      </c>
      <c r="E58" s="3">
        <f t="shared" si="0"/>
        <v>1078.7486515641856</v>
      </c>
      <c r="F58">
        <f t="shared" si="8"/>
        <v>15415.276307500877</v>
      </c>
      <c r="G58" s="3">
        <f t="shared" si="1"/>
        <v>142899.61137053312</v>
      </c>
      <c r="H58">
        <f t="shared" si="2"/>
        <v>0</v>
      </c>
      <c r="I58">
        <f t="shared" si="3"/>
        <v>150605.46875</v>
      </c>
      <c r="J58">
        <f t="shared" si="4"/>
        <v>15415.276307500877</v>
      </c>
      <c r="K58" s="7">
        <f t="shared" si="5"/>
        <v>-5.116585369325688E-2</v>
      </c>
      <c r="L58">
        <f t="shared" si="6"/>
        <v>-10000</v>
      </c>
      <c r="O58" s="3">
        <f>SUM(H$4:H57)+G58</f>
        <v>740920.80104064185</v>
      </c>
      <c r="P58" s="7">
        <f>O58/SUM($C$4:C58)-1</f>
        <v>0.34712872916480331</v>
      </c>
    </row>
    <row r="59" spans="1:16" x14ac:dyDescent="0.2">
      <c r="A59" s="2">
        <f>净值数据!A59</f>
        <v>42613</v>
      </c>
      <c r="B59" s="8">
        <f>净值数据!S59</f>
        <v>9.8000000000000007</v>
      </c>
      <c r="C59">
        <v>10000</v>
      </c>
      <c r="D59">
        <f t="shared" si="7"/>
        <v>160605.46875</v>
      </c>
      <c r="E59" s="3">
        <f t="shared" si="0"/>
        <v>1020.408163265306</v>
      </c>
      <c r="F59">
        <f t="shared" si="8"/>
        <v>16435.684470766184</v>
      </c>
      <c r="G59" s="3">
        <f t="shared" si="1"/>
        <v>161069.7078135086</v>
      </c>
      <c r="H59">
        <f t="shared" si="2"/>
        <v>0</v>
      </c>
      <c r="I59">
        <f t="shared" si="3"/>
        <v>160605.46875</v>
      </c>
      <c r="J59">
        <f t="shared" si="4"/>
        <v>16435.684470766184</v>
      </c>
      <c r="K59" s="7">
        <f t="shared" si="5"/>
        <v>2.8905557645191315E-3</v>
      </c>
      <c r="L59">
        <f t="shared" si="6"/>
        <v>-10000</v>
      </c>
      <c r="O59" s="3">
        <f>SUM(H$4:H58)+G59</f>
        <v>759090.8974836173</v>
      </c>
      <c r="P59" s="7">
        <f>O59/SUM($C$4:C59)-1</f>
        <v>0.35551945979217381</v>
      </c>
    </row>
    <row r="60" spans="1:16" x14ac:dyDescent="0.2">
      <c r="A60" s="2">
        <f>净值数据!A60</f>
        <v>42643</v>
      </c>
      <c r="B60" s="8">
        <f>净值数据!S60</f>
        <v>9.7100000000000009</v>
      </c>
      <c r="C60">
        <v>10000</v>
      </c>
      <c r="D60">
        <f t="shared" si="7"/>
        <v>170605.46875</v>
      </c>
      <c r="E60" s="3">
        <f t="shared" si="0"/>
        <v>1029.8661174047372</v>
      </c>
      <c r="F60">
        <f t="shared" si="8"/>
        <v>17465.550588170921</v>
      </c>
      <c r="G60" s="3">
        <f t="shared" si="1"/>
        <v>169590.49621113966</v>
      </c>
      <c r="H60">
        <f t="shared" si="2"/>
        <v>0</v>
      </c>
      <c r="I60">
        <f t="shared" si="3"/>
        <v>170605.46875</v>
      </c>
      <c r="J60">
        <f t="shared" si="4"/>
        <v>17465.550588170921</v>
      </c>
      <c r="K60" s="7">
        <f t="shared" si="5"/>
        <v>-5.9492380068287831E-3</v>
      </c>
      <c r="L60">
        <f t="shared" si="6"/>
        <v>-10000</v>
      </c>
      <c r="O60" s="3">
        <f>SUM(H$4:H59)+G60</f>
        <v>767611.68588124844</v>
      </c>
      <c r="P60" s="7">
        <f>O60/SUM($C$4:C60)-1</f>
        <v>0.34668716821271661</v>
      </c>
    </row>
    <row r="61" spans="1:16" x14ac:dyDescent="0.2">
      <c r="A61" s="2">
        <f>净值数据!A61</f>
        <v>42674</v>
      </c>
      <c r="B61" s="8">
        <f>净值数据!S61</f>
        <v>10.27</v>
      </c>
      <c r="C61">
        <v>10000</v>
      </c>
      <c r="D61">
        <f t="shared" si="7"/>
        <v>180605.46875</v>
      </c>
      <c r="E61" s="3">
        <f t="shared" si="0"/>
        <v>973.70983446932814</v>
      </c>
      <c r="F61">
        <f t="shared" si="8"/>
        <v>18439.260422640251</v>
      </c>
      <c r="G61" s="3">
        <f t="shared" si="1"/>
        <v>189371.20454051538</v>
      </c>
      <c r="H61">
        <f t="shared" si="2"/>
        <v>0</v>
      </c>
      <c r="I61">
        <f t="shared" si="3"/>
        <v>180605.46875</v>
      </c>
      <c r="J61">
        <f t="shared" si="4"/>
        <v>18439.260422640251</v>
      </c>
      <c r="K61" s="7">
        <f t="shared" si="5"/>
        <v>4.8535273329121553E-2</v>
      </c>
      <c r="L61">
        <f t="shared" si="6"/>
        <v>-10000</v>
      </c>
      <c r="O61" s="3">
        <f>SUM(H$4:H60)+G61</f>
        <v>787392.39421062404</v>
      </c>
      <c r="P61" s="7">
        <f>O61/SUM($C$4:C61)-1</f>
        <v>0.35757309346659327</v>
      </c>
    </row>
    <row r="62" spans="1:16" x14ac:dyDescent="0.2">
      <c r="A62" s="2">
        <f>净值数据!A62</f>
        <v>42704</v>
      </c>
      <c r="B62" s="8">
        <f>净值数据!S62</f>
        <v>10.48</v>
      </c>
      <c r="C62">
        <v>10000</v>
      </c>
      <c r="D62">
        <f t="shared" si="7"/>
        <v>190605.46875</v>
      </c>
      <c r="E62" s="3">
        <f t="shared" si="0"/>
        <v>954.19847328244271</v>
      </c>
      <c r="F62">
        <f t="shared" si="8"/>
        <v>19393.458895922693</v>
      </c>
      <c r="G62" s="3">
        <f t="shared" si="1"/>
        <v>203243.44922926984</v>
      </c>
      <c r="H62">
        <f t="shared" si="2"/>
        <v>0</v>
      </c>
      <c r="I62">
        <f t="shared" si="3"/>
        <v>190605.46875</v>
      </c>
      <c r="J62">
        <f t="shared" si="4"/>
        <v>19393.458895922693</v>
      </c>
      <c r="K62" s="7">
        <f t="shared" si="5"/>
        <v>6.6304395997399013E-2</v>
      </c>
      <c r="L62">
        <f t="shared" si="6"/>
        <v>-10000</v>
      </c>
      <c r="O62" s="3">
        <f>SUM(H$4:H61)+G62</f>
        <v>801264.63889937859</v>
      </c>
      <c r="P62" s="7">
        <f>O62/SUM($C$4:C62)-1</f>
        <v>0.35807565915148909</v>
      </c>
    </row>
    <row r="63" spans="1:16" x14ac:dyDescent="0.2">
      <c r="A63" s="2">
        <f>净值数据!A63</f>
        <v>42734</v>
      </c>
      <c r="B63" s="8">
        <f>净值数据!S63</f>
        <v>11.01</v>
      </c>
      <c r="C63">
        <v>10000</v>
      </c>
      <c r="D63">
        <f t="shared" si="7"/>
        <v>200605.46875</v>
      </c>
      <c r="E63" s="3">
        <f t="shared" si="0"/>
        <v>908.26521344232515</v>
      </c>
      <c r="F63">
        <f t="shared" si="8"/>
        <v>20301.724109365019</v>
      </c>
      <c r="G63" s="3">
        <f t="shared" si="1"/>
        <v>223521.98244410884</v>
      </c>
      <c r="H63">
        <f t="shared" si="2"/>
        <v>0</v>
      </c>
      <c r="I63">
        <f t="shared" si="3"/>
        <v>200605.46875</v>
      </c>
      <c r="J63">
        <f t="shared" si="4"/>
        <v>20301.724109365019</v>
      </c>
      <c r="K63" s="7">
        <f t="shared" si="5"/>
        <v>0.11423673460601425</v>
      </c>
      <c r="L63">
        <f>H63-C63+G63</f>
        <v>213521.98244410884</v>
      </c>
      <c r="O63" s="3">
        <f>SUM(H$4:H62)+G63</f>
        <v>821543.17211421754</v>
      </c>
      <c r="P63" s="7">
        <f>O63/SUM($C$4:C63)-1</f>
        <v>0.36923862019036258</v>
      </c>
    </row>
    <row r="64" spans="1:16" x14ac:dyDescent="0.2">
      <c r="H64">
        <f>SUM(H4:H63)</f>
        <v>598021.18967010872</v>
      </c>
      <c r="I64" s="3">
        <f>G63+H64</f>
        <v>821543.17211421754</v>
      </c>
      <c r="M64" t="s">
        <v>65</v>
      </c>
      <c r="N64">
        <f>XIRR(L4:L63,A4:A63,0.1)</f>
        <v>0.33044634461402889</v>
      </c>
    </row>
  </sheetData>
  <phoneticPr fontId="2" type="noConversion"/>
  <conditionalFormatting sqref="K1:K64">
    <cfRule type="cellIs" dxfId="11" priority="3" operator="greaterThan">
      <formula>0.5</formula>
    </cfRule>
  </conditionalFormatting>
  <conditionalFormatting sqref="P3">
    <cfRule type="cellIs" dxfId="10" priority="2" operator="greaterThan">
      <formula>0.5</formula>
    </cfRule>
  </conditionalFormatting>
  <conditionalFormatting sqref="P4:P63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{B62AFD66-1E16-40D3-B2EB-E3E5D7BEFE24}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62AFD66-1E16-40D3-B2EB-E3E5D7BEFE24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P4:P63</xm:sqref>
        </x14:conditionalFormatting>
      </x14:conditionalFormatting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4"/>
  <sheetViews>
    <sheetView workbookViewId="0">
      <selection activeCell="K15" sqref="K15"/>
    </sheetView>
  </sheetViews>
  <sheetFormatPr defaultRowHeight="14.25" x14ac:dyDescent="0.2"/>
  <cols>
    <col min="1" max="2" width="11.625" style="3" customWidth="1"/>
    <col min="4" max="6" width="13" customWidth="1"/>
    <col min="7" max="7" width="12.75" customWidth="1"/>
    <col min="8" max="11" width="13" customWidth="1"/>
    <col min="14" max="14" width="11.5" customWidth="1"/>
    <col min="15" max="15" width="17.75" customWidth="1"/>
    <col min="16" max="16" width="13" customWidth="1"/>
  </cols>
  <sheetData>
    <row r="1" spans="1:16" x14ac:dyDescent="0.2">
      <c r="M1" t="s">
        <v>66</v>
      </c>
      <c r="N1">
        <v>0.5</v>
      </c>
    </row>
    <row r="2" spans="1:16" x14ac:dyDescent="0.2">
      <c r="M2" t="s">
        <v>67</v>
      </c>
      <c r="N2">
        <v>0.4</v>
      </c>
    </row>
    <row r="3" spans="1:16" x14ac:dyDescent="0.2">
      <c r="A3" s="3" t="str">
        <f>净值数据!A3</f>
        <v>日期</v>
      </c>
      <c r="B3" s="3" t="s">
        <v>6</v>
      </c>
      <c r="C3" s="5" t="s">
        <v>5</v>
      </c>
      <c r="D3" s="5" t="s">
        <v>0</v>
      </c>
      <c r="E3" s="5" t="s">
        <v>1</v>
      </c>
      <c r="F3" s="5" t="s">
        <v>2</v>
      </c>
      <c r="G3" s="5" t="s">
        <v>3</v>
      </c>
      <c r="H3" t="s">
        <v>61</v>
      </c>
      <c r="I3" s="5" t="s">
        <v>62</v>
      </c>
      <c r="J3" s="5" t="s">
        <v>63</v>
      </c>
      <c r="K3" s="6" t="s">
        <v>4</v>
      </c>
      <c r="L3" s="5" t="s">
        <v>64</v>
      </c>
      <c r="O3" s="5" t="s">
        <v>68</v>
      </c>
      <c r="P3" s="6" t="s">
        <v>4</v>
      </c>
    </row>
    <row r="4" spans="1:16" x14ac:dyDescent="0.2">
      <c r="A4" s="2"/>
      <c r="B4" s="8"/>
      <c r="E4" s="3"/>
      <c r="G4" s="3"/>
      <c r="K4" s="7"/>
      <c r="O4" s="3"/>
      <c r="P4" s="7"/>
    </row>
    <row r="5" spans="1:16" x14ac:dyDescent="0.2">
      <c r="A5" s="2"/>
      <c r="B5" s="8"/>
      <c r="E5" s="3"/>
      <c r="G5" s="3"/>
      <c r="K5" s="7"/>
      <c r="O5" s="3"/>
      <c r="P5" s="7"/>
    </row>
    <row r="6" spans="1:16" x14ac:dyDescent="0.2">
      <c r="A6" s="2"/>
      <c r="B6" s="8"/>
      <c r="E6" s="3"/>
      <c r="G6" s="3"/>
      <c r="K6" s="7"/>
      <c r="O6" s="3"/>
      <c r="P6" s="7"/>
    </row>
    <row r="7" spans="1:16" x14ac:dyDescent="0.2">
      <c r="A7" s="2"/>
      <c r="B7" s="8"/>
      <c r="E7" s="3"/>
      <c r="G7" s="3"/>
      <c r="K7" s="7"/>
      <c r="O7" s="3"/>
      <c r="P7" s="7"/>
    </row>
    <row r="8" spans="1:16" x14ac:dyDescent="0.2">
      <c r="A8" s="2"/>
      <c r="B8" s="8"/>
      <c r="E8" s="3"/>
      <c r="G8" s="3"/>
      <c r="K8" s="7"/>
      <c r="O8" s="3"/>
      <c r="P8" s="7"/>
    </row>
    <row r="9" spans="1:16" x14ac:dyDescent="0.2">
      <c r="A9" s="2"/>
      <c r="B9" s="8"/>
      <c r="E9" s="3"/>
      <c r="G9" s="3"/>
      <c r="K9" s="7"/>
      <c r="O9" s="3"/>
      <c r="P9" s="7"/>
    </row>
    <row r="10" spans="1:16" x14ac:dyDescent="0.2">
      <c r="A10" s="2"/>
      <c r="B10" s="8"/>
      <c r="E10" s="3"/>
      <c r="G10" s="3"/>
      <c r="K10" s="7"/>
      <c r="O10" s="3"/>
      <c r="P10" s="7"/>
    </row>
    <row r="11" spans="1:16" x14ac:dyDescent="0.2">
      <c r="A11" s="2"/>
      <c r="B11" s="8"/>
      <c r="E11" s="3"/>
      <c r="G11" s="3"/>
      <c r="K11" s="7"/>
      <c r="O11" s="3"/>
      <c r="P11" s="7"/>
    </row>
    <row r="12" spans="1:16" x14ac:dyDescent="0.2">
      <c r="A12" s="2"/>
      <c r="B12" s="8"/>
      <c r="E12" s="3"/>
      <c r="G12" s="3"/>
      <c r="K12" s="7"/>
      <c r="O12" s="3"/>
      <c r="P12" s="7"/>
    </row>
    <row r="13" spans="1:16" x14ac:dyDescent="0.2">
      <c r="A13" s="2"/>
      <c r="B13" s="8"/>
      <c r="E13" s="3"/>
      <c r="G13" s="3"/>
      <c r="K13" s="7"/>
      <c r="O13" s="3"/>
      <c r="P13" s="7"/>
    </row>
    <row r="14" spans="1:16" x14ac:dyDescent="0.2">
      <c r="A14" s="2"/>
      <c r="B14" s="8"/>
      <c r="E14" s="3"/>
      <c r="G14" s="3"/>
      <c r="K14" s="7"/>
      <c r="O14" s="3"/>
      <c r="P14" s="7"/>
    </row>
    <row r="15" spans="1:16" x14ac:dyDescent="0.2">
      <c r="A15" s="2"/>
      <c r="B15" s="8"/>
      <c r="E15" s="3"/>
      <c r="G15" s="3"/>
      <c r="K15" s="7"/>
      <c r="O15" s="3"/>
      <c r="P15" s="7"/>
    </row>
    <row r="16" spans="1:16" x14ac:dyDescent="0.2">
      <c r="A16" s="2"/>
      <c r="B16" s="8"/>
      <c r="E16" s="3"/>
      <c r="G16" s="3"/>
      <c r="K16" s="7"/>
      <c r="O16" s="3"/>
      <c r="P16" s="7"/>
    </row>
    <row r="17" spans="1:16" x14ac:dyDescent="0.2">
      <c r="A17" s="2"/>
      <c r="B17" s="8"/>
      <c r="E17" s="3"/>
      <c r="G17" s="3"/>
      <c r="K17" s="7"/>
      <c r="O17" s="3"/>
      <c r="P17" s="7"/>
    </row>
    <row r="18" spans="1:16" x14ac:dyDescent="0.2">
      <c r="A18" s="2"/>
      <c r="B18" s="8"/>
      <c r="E18" s="3"/>
      <c r="G18" s="3"/>
      <c r="K18" s="7"/>
      <c r="O18" s="3"/>
      <c r="P18" s="7"/>
    </row>
    <row r="19" spans="1:16" x14ac:dyDescent="0.2">
      <c r="A19" s="2"/>
      <c r="B19" s="8"/>
      <c r="E19" s="3"/>
      <c r="G19" s="3"/>
      <c r="K19" s="7"/>
      <c r="O19" s="3"/>
      <c r="P19" s="7"/>
    </row>
    <row r="20" spans="1:16" x14ac:dyDescent="0.2">
      <c r="A20" s="2"/>
      <c r="B20" s="8"/>
      <c r="E20" s="3"/>
      <c r="G20" s="3"/>
      <c r="K20" s="7"/>
      <c r="O20" s="3"/>
      <c r="P20" s="7"/>
    </row>
    <row r="21" spans="1:16" x14ac:dyDescent="0.2">
      <c r="A21" s="2"/>
      <c r="B21" s="8"/>
      <c r="E21" s="3"/>
      <c r="G21" s="3"/>
      <c r="K21" s="7"/>
      <c r="O21" s="3"/>
      <c r="P21" s="7"/>
    </row>
    <row r="22" spans="1:16" x14ac:dyDescent="0.2">
      <c r="A22" s="2"/>
      <c r="B22" s="8"/>
      <c r="E22" s="3"/>
      <c r="G22" s="3"/>
      <c r="K22" s="7"/>
      <c r="O22" s="3"/>
      <c r="P22" s="7"/>
    </row>
    <row r="23" spans="1:16" x14ac:dyDescent="0.2">
      <c r="A23" s="2"/>
      <c r="B23" s="8"/>
      <c r="E23" s="3"/>
      <c r="G23" s="3"/>
      <c r="K23" s="7"/>
      <c r="O23" s="3"/>
      <c r="P23" s="7"/>
    </row>
    <row r="24" spans="1:16" x14ac:dyDescent="0.2">
      <c r="A24" s="2">
        <f>净值数据!A24</f>
        <v>41547</v>
      </c>
      <c r="B24" s="8">
        <f>净值数据!T24</f>
        <v>10.354680783286</v>
      </c>
      <c r="C24">
        <v>10000</v>
      </c>
      <c r="D24">
        <f t="shared" ref="D24:D63" si="0">C24+I23</f>
        <v>10000</v>
      </c>
      <c r="E24" s="3">
        <f t="shared" ref="E24:E63" si="1">C24/B24</f>
        <v>965.74681627477037</v>
      </c>
      <c r="F24">
        <f t="shared" ref="F24:F63" si="2">E24+J23</f>
        <v>965.74681627477037</v>
      </c>
      <c r="G24" s="3">
        <f t="shared" ref="G24:G63" si="3">F24*B24</f>
        <v>10000</v>
      </c>
      <c r="H24">
        <f t="shared" ref="H24:H63" si="4">IF(K24&gt;$N$2,G24*$N$1,0)</f>
        <v>0</v>
      </c>
      <c r="I24">
        <f t="shared" ref="I24:I63" si="5">IF(K24&gt;$N$2,D24*(1-$N$1),D24)</f>
        <v>10000</v>
      </c>
      <c r="J24">
        <f t="shared" ref="J24:J63" si="6">IF(K24&gt;$N$2,F24*(1-$N$1),F24)</f>
        <v>965.74681627477037</v>
      </c>
      <c r="K24" s="7">
        <f t="shared" ref="K24:K63" si="7">G24/D24-1</f>
        <v>0</v>
      </c>
      <c r="L24">
        <f t="shared" ref="L24:L62" si="8">H24-C24</f>
        <v>-10000</v>
      </c>
      <c r="O24" s="3">
        <f>SUM(H$4:H23)+G24</f>
        <v>10000</v>
      </c>
      <c r="P24" s="7">
        <f>O24/SUM($C$4:C24)-1</f>
        <v>0</v>
      </c>
    </row>
    <row r="25" spans="1:16" x14ac:dyDescent="0.2">
      <c r="A25" s="2">
        <f>净值数据!A25</f>
        <v>41578</v>
      </c>
      <c r="B25" s="8">
        <f>净值数据!T25</f>
        <v>11.590345742624001</v>
      </c>
      <c r="C25">
        <v>10000</v>
      </c>
      <c r="D25">
        <f t="shared" si="0"/>
        <v>20000</v>
      </c>
      <c r="E25" s="3">
        <f t="shared" si="1"/>
        <v>862.78703172974076</v>
      </c>
      <c r="F25">
        <f t="shared" si="2"/>
        <v>1828.5338480045111</v>
      </c>
      <c r="G25" s="3">
        <f t="shared" si="3"/>
        <v>21193.339500462967</v>
      </c>
      <c r="H25">
        <f t="shared" si="4"/>
        <v>0</v>
      </c>
      <c r="I25">
        <f t="shared" si="5"/>
        <v>20000</v>
      </c>
      <c r="J25">
        <f t="shared" si="6"/>
        <v>1828.5338480045111</v>
      </c>
      <c r="K25" s="7">
        <f t="shared" si="7"/>
        <v>5.9666975023148439E-2</v>
      </c>
      <c r="L25">
        <f t="shared" si="8"/>
        <v>-10000</v>
      </c>
      <c r="O25" s="3">
        <f>SUM(H$4:H24)+G25</f>
        <v>21193.339500462967</v>
      </c>
      <c r="P25" s="7">
        <f>O25/SUM($C$4:C25)-1</f>
        <v>5.9666975023148439E-2</v>
      </c>
    </row>
    <row r="26" spans="1:16" x14ac:dyDescent="0.2">
      <c r="A26" s="2">
        <f>净值数据!A26</f>
        <v>41607</v>
      </c>
      <c r="B26" s="8">
        <f>净值数据!T26</f>
        <v>11.473005465478</v>
      </c>
      <c r="C26">
        <v>10000</v>
      </c>
      <c r="D26">
        <f t="shared" si="0"/>
        <v>30000</v>
      </c>
      <c r="E26" s="3">
        <f t="shared" si="1"/>
        <v>871.61119465076195</v>
      </c>
      <c r="F26">
        <f t="shared" si="2"/>
        <v>2700.1450426552728</v>
      </c>
      <c r="G26" s="3">
        <f t="shared" si="3"/>
        <v>30978.778831967273</v>
      </c>
      <c r="H26">
        <f>IF(K26&gt;$N$2,G26*$N$1,0)</f>
        <v>0</v>
      </c>
      <c r="I26">
        <f t="shared" si="5"/>
        <v>30000</v>
      </c>
      <c r="J26">
        <f t="shared" si="6"/>
        <v>2700.1450426552728</v>
      </c>
      <c r="K26" s="7">
        <f t="shared" si="7"/>
        <v>3.2625961065575693E-2</v>
      </c>
      <c r="L26">
        <f t="shared" si="8"/>
        <v>-10000</v>
      </c>
      <c r="O26" s="3">
        <f>SUM(H$4:H25)+G26</f>
        <v>30978.778831967273</v>
      </c>
      <c r="P26" s="7">
        <f>O26/SUM($C$4:C26)-1</f>
        <v>3.2625961065575693E-2</v>
      </c>
    </row>
    <row r="27" spans="1:16" x14ac:dyDescent="0.2">
      <c r="A27" s="2">
        <f>净值数据!A27</f>
        <v>41639</v>
      </c>
      <c r="B27" s="8">
        <f>净值数据!T27</f>
        <v>11.973497668</v>
      </c>
      <c r="C27">
        <v>10000</v>
      </c>
      <c r="D27">
        <f t="shared" si="0"/>
        <v>40000</v>
      </c>
      <c r="E27" s="3">
        <f t="shared" si="1"/>
        <v>835.17784671438915</v>
      </c>
      <c r="F27">
        <f t="shared" si="2"/>
        <v>3535.3228893696619</v>
      </c>
      <c r="G27" s="3">
        <f t="shared" si="3"/>
        <v>42330.180371494673</v>
      </c>
      <c r="H27">
        <f t="shared" si="4"/>
        <v>0</v>
      </c>
      <c r="I27">
        <f t="shared" si="5"/>
        <v>40000</v>
      </c>
      <c r="J27">
        <f t="shared" si="6"/>
        <v>3535.3228893696619</v>
      </c>
      <c r="K27" s="7">
        <f t="shared" si="7"/>
        <v>5.8254509287366751E-2</v>
      </c>
      <c r="L27">
        <f t="shared" si="8"/>
        <v>-10000</v>
      </c>
      <c r="O27" s="3">
        <f>SUM(H$4:H26)+G27</f>
        <v>42330.180371494673</v>
      </c>
      <c r="P27" s="7">
        <f>O27/SUM($C$4:C27)-1</f>
        <v>5.8254509287366751E-2</v>
      </c>
    </row>
    <row r="28" spans="1:16" x14ac:dyDescent="0.2">
      <c r="A28" s="2">
        <f>净值数据!A28</f>
        <v>41669</v>
      </c>
      <c r="B28" s="8">
        <f>净值数据!T28</f>
        <v>11.221562014450001</v>
      </c>
      <c r="C28">
        <v>10000</v>
      </c>
      <c r="D28">
        <f t="shared" si="0"/>
        <v>50000</v>
      </c>
      <c r="E28" s="3">
        <f t="shared" si="1"/>
        <v>891.14153511988832</v>
      </c>
      <c r="F28">
        <f t="shared" si="2"/>
        <v>4426.4644244895499</v>
      </c>
      <c r="G28" s="3">
        <f t="shared" si="3"/>
        <v>49671.845044166213</v>
      </c>
      <c r="H28">
        <f t="shared" si="4"/>
        <v>0</v>
      </c>
      <c r="I28">
        <f t="shared" si="5"/>
        <v>50000</v>
      </c>
      <c r="J28">
        <f t="shared" si="6"/>
        <v>4426.4644244895499</v>
      </c>
      <c r="K28" s="7">
        <f t="shared" si="7"/>
        <v>-6.5630991166757413E-3</v>
      </c>
      <c r="L28">
        <f t="shared" si="8"/>
        <v>-10000</v>
      </c>
      <c r="O28" s="3">
        <f>SUM(H$4:H27)+G28</f>
        <v>49671.845044166213</v>
      </c>
      <c r="P28" s="7">
        <f>O28/SUM($C$4:C28)-1</f>
        <v>-6.5630991166757413E-3</v>
      </c>
    </row>
    <row r="29" spans="1:16" x14ac:dyDescent="0.2">
      <c r="A29" s="2">
        <f>净值数据!A29</f>
        <v>41698</v>
      </c>
      <c r="B29" s="8">
        <f>净值数据!T29</f>
        <v>9.3249599838384007</v>
      </c>
      <c r="C29">
        <v>10000</v>
      </c>
      <c r="D29">
        <f t="shared" si="0"/>
        <v>60000</v>
      </c>
      <c r="E29" s="3">
        <f t="shared" si="1"/>
        <v>1072.3906609070225</v>
      </c>
      <c r="F29">
        <f t="shared" si="2"/>
        <v>5498.8550853965726</v>
      </c>
      <c r="G29" s="3">
        <f t="shared" si="3"/>
        <v>51276.60362824933</v>
      </c>
      <c r="H29">
        <f t="shared" si="4"/>
        <v>0</v>
      </c>
      <c r="I29">
        <f t="shared" si="5"/>
        <v>60000</v>
      </c>
      <c r="J29">
        <f t="shared" si="6"/>
        <v>5498.8550853965726</v>
      </c>
      <c r="K29" s="7">
        <f t="shared" si="7"/>
        <v>-0.14538993952917789</v>
      </c>
      <c r="L29">
        <f t="shared" si="8"/>
        <v>-10000</v>
      </c>
      <c r="O29" s="3">
        <f>SUM(H$4:H28)+G29</f>
        <v>51276.60362824933</v>
      </c>
      <c r="P29" s="7">
        <f>O29/SUM($C$4:C29)-1</f>
        <v>-0.14538993952917789</v>
      </c>
    </row>
    <row r="30" spans="1:16" x14ac:dyDescent="0.2">
      <c r="A30" s="2">
        <f>净值数据!A30</f>
        <v>41729</v>
      </c>
      <c r="B30" s="8">
        <f>净值数据!T30</f>
        <v>10.795305497469</v>
      </c>
      <c r="C30">
        <v>10000</v>
      </c>
      <c r="D30">
        <f t="shared" si="0"/>
        <v>70000</v>
      </c>
      <c r="E30" s="3">
        <f t="shared" si="1"/>
        <v>926.32857887574721</v>
      </c>
      <c r="F30">
        <f t="shared" si="2"/>
        <v>6425.1836642723201</v>
      </c>
      <c r="G30" s="3">
        <f t="shared" si="3"/>
        <v>69361.820533166989</v>
      </c>
      <c r="H30">
        <f t="shared" si="4"/>
        <v>0</v>
      </c>
      <c r="I30">
        <f t="shared" si="5"/>
        <v>70000</v>
      </c>
      <c r="J30">
        <f t="shared" si="6"/>
        <v>6425.1836642723201</v>
      </c>
      <c r="K30" s="7">
        <f t="shared" si="7"/>
        <v>-9.1168495261858551E-3</v>
      </c>
      <c r="L30">
        <f t="shared" si="8"/>
        <v>-10000</v>
      </c>
      <c r="O30" s="3">
        <f>SUM(H$4:H29)+G30</f>
        <v>69361.820533166989</v>
      </c>
      <c r="P30" s="7">
        <f>O30/SUM($C$4:C30)-1</f>
        <v>-9.1168495261858551E-3</v>
      </c>
    </row>
    <row r="31" spans="1:16" x14ac:dyDescent="0.2">
      <c r="A31" s="2">
        <f>净值数据!A31</f>
        <v>41759</v>
      </c>
      <c r="B31" s="8">
        <f>净值数据!T31</f>
        <v>10.7980315784</v>
      </c>
      <c r="C31">
        <v>10000</v>
      </c>
      <c r="D31">
        <f t="shared" si="0"/>
        <v>80000</v>
      </c>
      <c r="E31" s="3">
        <f t="shared" si="1"/>
        <v>926.09471711526066</v>
      </c>
      <c r="F31">
        <f t="shared" si="2"/>
        <v>7351.2783813875812</v>
      </c>
      <c r="G31" s="3">
        <f t="shared" si="3"/>
        <v>79379.336103832335</v>
      </c>
      <c r="H31">
        <f t="shared" si="4"/>
        <v>0</v>
      </c>
      <c r="I31">
        <f t="shared" si="5"/>
        <v>80000</v>
      </c>
      <c r="J31">
        <f t="shared" si="6"/>
        <v>7351.2783813875812</v>
      </c>
      <c r="K31" s="7">
        <f t="shared" si="7"/>
        <v>-7.7582987020957672E-3</v>
      </c>
      <c r="L31">
        <f t="shared" si="8"/>
        <v>-10000</v>
      </c>
      <c r="O31" s="3">
        <f>SUM(H$4:H30)+G31</f>
        <v>79379.336103832335</v>
      </c>
      <c r="P31" s="7">
        <f>O31/SUM($C$4:C31)-1</f>
        <v>-7.7582987020957672E-3</v>
      </c>
    </row>
    <row r="32" spans="1:16" x14ac:dyDescent="0.2">
      <c r="A32" s="2">
        <f>净值数据!A32</f>
        <v>41789</v>
      </c>
      <c r="B32" s="8">
        <f>净值数据!T32</f>
        <v>10.8918187664</v>
      </c>
      <c r="C32">
        <v>10000</v>
      </c>
      <c r="D32">
        <f t="shared" si="0"/>
        <v>90000</v>
      </c>
      <c r="E32" s="3">
        <f t="shared" si="1"/>
        <v>918.12030795525561</v>
      </c>
      <c r="F32">
        <f t="shared" si="2"/>
        <v>8269.3986893428373</v>
      </c>
      <c r="G32" s="3">
        <f t="shared" si="3"/>
        <v>90068.79183142788</v>
      </c>
      <c r="H32">
        <f t="shared" si="4"/>
        <v>0</v>
      </c>
      <c r="I32">
        <f t="shared" si="5"/>
        <v>90000</v>
      </c>
      <c r="J32">
        <f t="shared" si="6"/>
        <v>8269.3986893428373</v>
      </c>
      <c r="K32" s="7">
        <f t="shared" si="7"/>
        <v>7.6435368253191527E-4</v>
      </c>
      <c r="L32">
        <f t="shared" si="8"/>
        <v>-10000</v>
      </c>
      <c r="O32" s="3">
        <f>SUM(H$4:H31)+G32</f>
        <v>90068.79183142788</v>
      </c>
      <c r="P32" s="7">
        <f>O32/SUM($C$4:C32)-1</f>
        <v>7.6435368253191527E-4</v>
      </c>
    </row>
    <row r="33" spans="1:16" x14ac:dyDescent="0.2">
      <c r="A33" s="2">
        <f>净值数据!A33</f>
        <v>41820</v>
      </c>
      <c r="B33" s="8">
        <f>净值数据!T33</f>
        <v>12.0797898144</v>
      </c>
      <c r="C33">
        <v>10000</v>
      </c>
      <c r="D33">
        <f t="shared" si="0"/>
        <v>100000</v>
      </c>
      <c r="E33" s="3">
        <f t="shared" si="1"/>
        <v>827.82897332197479</v>
      </c>
      <c r="F33">
        <f t="shared" si="2"/>
        <v>9097.2276626648127</v>
      </c>
      <c r="G33" s="3">
        <f t="shared" si="3"/>
        <v>109892.59805873632</v>
      </c>
      <c r="H33">
        <f t="shared" si="4"/>
        <v>0</v>
      </c>
      <c r="I33">
        <f t="shared" si="5"/>
        <v>100000</v>
      </c>
      <c r="J33">
        <f t="shared" si="6"/>
        <v>9097.2276626648127</v>
      </c>
      <c r="K33" s="7">
        <f t="shared" si="7"/>
        <v>9.8925980587363238E-2</v>
      </c>
      <c r="L33">
        <f t="shared" si="8"/>
        <v>-10000</v>
      </c>
      <c r="O33" s="3">
        <f>SUM(H$4:H32)+G33</f>
        <v>109892.59805873632</v>
      </c>
      <c r="P33" s="7">
        <f>O33/SUM($C$4:C33)-1</f>
        <v>9.8925980587363238E-2</v>
      </c>
    </row>
    <row r="34" spans="1:16" x14ac:dyDescent="0.2">
      <c r="A34" s="2">
        <f>净值数据!A34</f>
        <v>41851</v>
      </c>
      <c r="B34" s="8">
        <f>净值数据!T34</f>
        <v>13.3678005296</v>
      </c>
      <c r="C34">
        <v>10000</v>
      </c>
      <c r="D34">
        <f t="shared" si="0"/>
        <v>110000</v>
      </c>
      <c r="E34" s="3">
        <f t="shared" si="1"/>
        <v>748.06621911040941</v>
      </c>
      <c r="F34">
        <f t="shared" si="2"/>
        <v>9845.293881775222</v>
      </c>
      <c r="G34" s="3">
        <f t="shared" si="3"/>
        <v>131609.92476686244</v>
      </c>
      <c r="H34">
        <f t="shared" si="4"/>
        <v>0</v>
      </c>
      <c r="I34">
        <f t="shared" si="5"/>
        <v>110000</v>
      </c>
      <c r="J34">
        <f t="shared" si="6"/>
        <v>9845.293881775222</v>
      </c>
      <c r="K34" s="7">
        <f t="shared" si="7"/>
        <v>0.19645386151693134</v>
      </c>
      <c r="L34">
        <f t="shared" si="8"/>
        <v>-10000</v>
      </c>
      <c r="O34" s="3">
        <f>SUM(H$4:H33)+G34</f>
        <v>131609.92476686244</v>
      </c>
      <c r="P34" s="7">
        <f>O34/SUM($C$4:C34)-1</f>
        <v>0.19645386151693134</v>
      </c>
    </row>
    <row r="35" spans="1:16" x14ac:dyDescent="0.2">
      <c r="A35" s="2">
        <f>净值数据!A35</f>
        <v>41880</v>
      </c>
      <c r="B35" s="8">
        <f>净值数据!T35</f>
        <v>13.755454240000001</v>
      </c>
      <c r="C35">
        <v>10000</v>
      </c>
      <c r="D35">
        <f t="shared" si="0"/>
        <v>120000</v>
      </c>
      <c r="E35" s="3">
        <f t="shared" si="1"/>
        <v>726.98435293547959</v>
      </c>
      <c r="F35">
        <f t="shared" si="2"/>
        <v>10572.278234710702</v>
      </c>
      <c r="G35" s="3">
        <f t="shared" si="3"/>
        <v>145426.48947011106</v>
      </c>
      <c r="H35">
        <f t="shared" si="4"/>
        <v>0</v>
      </c>
      <c r="I35">
        <f t="shared" si="5"/>
        <v>120000</v>
      </c>
      <c r="J35">
        <f t="shared" si="6"/>
        <v>10572.278234710702</v>
      </c>
      <c r="K35" s="7">
        <f t="shared" si="7"/>
        <v>0.21188741225092556</v>
      </c>
      <c r="L35">
        <f t="shared" si="8"/>
        <v>-10000</v>
      </c>
      <c r="O35" s="3">
        <f>SUM(H$4:H34)+G35</f>
        <v>145426.48947011106</v>
      </c>
      <c r="P35" s="7">
        <f>O35/SUM($C$4:C35)-1</f>
        <v>0.21188741225092556</v>
      </c>
    </row>
    <row r="36" spans="1:16" x14ac:dyDescent="0.2">
      <c r="A36" s="2">
        <f>净值数据!A36</f>
        <v>41912</v>
      </c>
      <c r="B36" s="8">
        <f>净值数据!T36</f>
        <v>12.436181128799999</v>
      </c>
      <c r="C36">
        <v>10000</v>
      </c>
      <c r="D36">
        <f t="shared" si="0"/>
        <v>130000</v>
      </c>
      <c r="E36" s="3">
        <f t="shared" si="1"/>
        <v>804.10536775166179</v>
      </c>
      <c r="F36">
        <f t="shared" si="2"/>
        <v>11376.383602462363</v>
      </c>
      <c r="G36" s="3">
        <f t="shared" si="3"/>
        <v>141478.7670709322</v>
      </c>
      <c r="H36">
        <f t="shared" si="4"/>
        <v>0</v>
      </c>
      <c r="I36">
        <f t="shared" si="5"/>
        <v>130000</v>
      </c>
      <c r="J36">
        <f t="shared" si="6"/>
        <v>11376.383602462363</v>
      </c>
      <c r="K36" s="7">
        <f t="shared" si="7"/>
        <v>8.829820823793999E-2</v>
      </c>
      <c r="L36">
        <f t="shared" si="8"/>
        <v>-10000</v>
      </c>
      <c r="O36" s="3">
        <f>SUM(H$4:H35)+G36</f>
        <v>141478.7670709322</v>
      </c>
      <c r="P36" s="7">
        <f>O36/SUM($C$4:C36)-1</f>
        <v>8.829820823793999E-2</v>
      </c>
    </row>
    <row r="37" spans="1:16" x14ac:dyDescent="0.2">
      <c r="A37" s="2">
        <f>净值数据!A37</f>
        <v>41943</v>
      </c>
      <c r="B37" s="8">
        <f>净值数据!T37</f>
        <v>13.067681528</v>
      </c>
      <c r="C37">
        <v>10000</v>
      </c>
      <c r="D37">
        <f t="shared" si="0"/>
        <v>140000</v>
      </c>
      <c r="E37" s="3">
        <f t="shared" si="1"/>
        <v>765.24668730050496</v>
      </c>
      <c r="F37">
        <f t="shared" si="2"/>
        <v>12141.630289762868</v>
      </c>
      <c r="G37" s="3">
        <f t="shared" si="3"/>
        <v>158662.95785733953</v>
      </c>
      <c r="H37">
        <f t="shared" si="4"/>
        <v>0</v>
      </c>
      <c r="I37">
        <f t="shared" si="5"/>
        <v>140000</v>
      </c>
      <c r="J37">
        <f t="shared" si="6"/>
        <v>12141.630289762868</v>
      </c>
      <c r="K37" s="7">
        <f t="shared" si="7"/>
        <v>0.13330684183813957</v>
      </c>
      <c r="L37">
        <f t="shared" si="8"/>
        <v>-10000</v>
      </c>
      <c r="O37" s="3">
        <f>SUM(H$4:H36)+G37</f>
        <v>158662.95785733953</v>
      </c>
      <c r="P37" s="7">
        <f>O37/SUM($C$4:C37)-1</f>
        <v>0.13330684183813957</v>
      </c>
    </row>
    <row r="38" spans="1:16" x14ac:dyDescent="0.2">
      <c r="A38" s="2">
        <f>净值数据!A38</f>
        <v>41971</v>
      </c>
      <c r="B38" s="8">
        <f>净值数据!T38</f>
        <v>13.824231511200001</v>
      </c>
      <c r="C38">
        <v>10000</v>
      </c>
      <c r="D38">
        <f t="shared" si="0"/>
        <v>150000</v>
      </c>
      <c r="E38" s="3">
        <f t="shared" si="1"/>
        <v>723.36751535868621</v>
      </c>
      <c r="F38">
        <f t="shared" si="2"/>
        <v>12864.997805121555</v>
      </c>
      <c r="G38" s="3">
        <f t="shared" si="3"/>
        <v>177848.70804908025</v>
      </c>
      <c r="H38">
        <f t="shared" si="4"/>
        <v>0</v>
      </c>
      <c r="I38">
        <f t="shared" si="5"/>
        <v>150000</v>
      </c>
      <c r="J38">
        <f t="shared" si="6"/>
        <v>12864.997805121555</v>
      </c>
      <c r="K38" s="7">
        <f t="shared" si="7"/>
        <v>0.18565805366053501</v>
      </c>
      <c r="L38">
        <f t="shared" si="8"/>
        <v>-10000</v>
      </c>
      <c r="O38" s="3">
        <f>SUM(H$4:H37)+G38</f>
        <v>177848.70804908025</v>
      </c>
      <c r="P38" s="7">
        <f>O38/SUM($C$4:C38)-1</f>
        <v>0.18565805366053501</v>
      </c>
    </row>
    <row r="39" spans="1:16" x14ac:dyDescent="0.2">
      <c r="A39" s="2">
        <f>净值数据!A39</f>
        <v>42004</v>
      </c>
      <c r="B39" s="8">
        <f>净值数据!T39</f>
        <v>17.156802924800001</v>
      </c>
      <c r="C39">
        <v>10000</v>
      </c>
      <c r="D39">
        <f t="shared" si="0"/>
        <v>160000</v>
      </c>
      <c r="E39" s="3">
        <f t="shared" si="1"/>
        <v>582.85917509404339</v>
      </c>
      <c r="F39">
        <f t="shared" si="2"/>
        <v>13447.856980215598</v>
      </c>
      <c r="G39" s="3">
        <f t="shared" si="3"/>
        <v>230722.23197045509</v>
      </c>
      <c r="H39">
        <f t="shared" si="4"/>
        <v>115361.11598522755</v>
      </c>
      <c r="I39">
        <f t="shared" si="5"/>
        <v>80000</v>
      </c>
      <c r="J39">
        <f t="shared" si="6"/>
        <v>6723.928490107799</v>
      </c>
      <c r="K39" s="7">
        <f t="shared" si="7"/>
        <v>0.44201394981534436</v>
      </c>
      <c r="L39">
        <f t="shared" si="8"/>
        <v>105361.11598522755</v>
      </c>
      <c r="O39" s="3">
        <f>SUM(H$4:H38)+G39</f>
        <v>230722.23197045509</v>
      </c>
      <c r="P39" s="6">
        <f>O39/SUM($C$4:C39)-1</f>
        <v>0.44201394981534436</v>
      </c>
    </row>
    <row r="40" spans="1:16" x14ac:dyDescent="0.2">
      <c r="A40" s="2">
        <f>净值数据!A40</f>
        <v>42034</v>
      </c>
      <c r="B40" s="8">
        <f>净值数据!T40</f>
        <v>18.776195037600001</v>
      </c>
      <c r="C40">
        <v>10000</v>
      </c>
      <c r="D40">
        <f t="shared" si="0"/>
        <v>90000</v>
      </c>
      <c r="E40" s="3">
        <f t="shared" si="1"/>
        <v>532.58926954980188</v>
      </c>
      <c r="F40">
        <f t="shared" si="2"/>
        <v>7256.5177596576013</v>
      </c>
      <c r="G40" s="3">
        <f t="shared" si="3"/>
        <v>136249.79274913933</v>
      </c>
      <c r="H40">
        <f t="shared" si="4"/>
        <v>68124.896374569667</v>
      </c>
      <c r="I40">
        <f t="shared" si="5"/>
        <v>45000</v>
      </c>
      <c r="J40">
        <f t="shared" si="6"/>
        <v>3628.2588798288007</v>
      </c>
      <c r="K40" s="7">
        <f t="shared" si="7"/>
        <v>0.51388658610154825</v>
      </c>
      <c r="L40">
        <f t="shared" si="8"/>
        <v>58124.896374569667</v>
      </c>
      <c r="O40" s="3">
        <f>SUM(H$4:H39)+G40</f>
        <v>251610.90873436688</v>
      </c>
      <c r="P40" s="7">
        <f>O40/SUM($C$4:C40)-1</f>
        <v>0.48006416902568749</v>
      </c>
    </row>
    <row r="41" spans="1:16" x14ac:dyDescent="0.2">
      <c r="A41" s="2">
        <f>净值数据!A41</f>
        <v>42062</v>
      </c>
      <c r="B41" s="8">
        <f>净值数据!T41</f>
        <v>19.6702995632</v>
      </c>
      <c r="C41">
        <v>10000</v>
      </c>
      <c r="D41">
        <f t="shared" si="0"/>
        <v>55000</v>
      </c>
      <c r="E41" s="3">
        <f t="shared" si="1"/>
        <v>508.38066638844731</v>
      </c>
      <c r="F41">
        <f t="shared" si="2"/>
        <v>4136.6395462172477</v>
      </c>
      <c r="G41" s="3">
        <f t="shared" si="3"/>
        <v>81368.939059072974</v>
      </c>
      <c r="H41">
        <f t="shared" si="4"/>
        <v>40684.469529536487</v>
      </c>
      <c r="I41">
        <f t="shared" si="5"/>
        <v>27500</v>
      </c>
      <c r="J41">
        <f t="shared" si="6"/>
        <v>2068.3197731086238</v>
      </c>
      <c r="K41" s="7">
        <f t="shared" si="7"/>
        <v>0.47943525561950873</v>
      </c>
      <c r="L41">
        <f t="shared" si="8"/>
        <v>30684.469529536487</v>
      </c>
      <c r="O41" s="3">
        <f>SUM(H$4:H40)+G41</f>
        <v>264854.95141887019</v>
      </c>
      <c r="P41" s="7">
        <f>O41/SUM($C$4:C41)-1</f>
        <v>0.47141639677150105</v>
      </c>
    </row>
    <row r="42" spans="1:16" x14ac:dyDescent="0.2">
      <c r="A42" s="2">
        <f>净值数据!A42</f>
        <v>42094</v>
      </c>
      <c r="B42" s="8">
        <f>净值数据!T42</f>
        <v>20.601918963999999</v>
      </c>
      <c r="C42">
        <v>10000</v>
      </c>
      <c r="D42">
        <f t="shared" si="0"/>
        <v>37500</v>
      </c>
      <c r="E42" s="3">
        <f t="shared" si="1"/>
        <v>485.39167722550997</v>
      </c>
      <c r="F42">
        <f t="shared" si="2"/>
        <v>2553.7114503341336</v>
      </c>
      <c r="G42" s="3">
        <f t="shared" si="3"/>
        <v>52611.356357222729</v>
      </c>
      <c r="H42">
        <f t="shared" si="4"/>
        <v>26305.678178611364</v>
      </c>
      <c r="I42">
        <f t="shared" si="5"/>
        <v>18750</v>
      </c>
      <c r="J42">
        <f t="shared" si="6"/>
        <v>1276.8557251670668</v>
      </c>
      <c r="K42" s="7">
        <f t="shared" si="7"/>
        <v>0.4029695028592728</v>
      </c>
      <c r="L42">
        <f t="shared" si="8"/>
        <v>16305.678178611364</v>
      </c>
      <c r="O42" s="3">
        <f>SUM(H$4:H41)+G42</f>
        <v>276781.83824655641</v>
      </c>
      <c r="P42" s="7">
        <f>O42/SUM($C$4:C42)-1</f>
        <v>0.45674651708713898</v>
      </c>
    </row>
    <row r="43" spans="1:16" x14ac:dyDescent="0.2">
      <c r="A43" s="2">
        <f>净值数据!A43</f>
        <v>42124</v>
      </c>
      <c r="B43" s="8">
        <f>净值数据!T43</f>
        <v>23.749528000000002</v>
      </c>
      <c r="C43">
        <v>10000</v>
      </c>
      <c r="D43">
        <f t="shared" si="0"/>
        <v>28750</v>
      </c>
      <c r="E43" s="3">
        <f t="shared" si="1"/>
        <v>421.06099961228699</v>
      </c>
      <c r="F43">
        <f t="shared" si="2"/>
        <v>1697.9167247793539</v>
      </c>
      <c r="G43" s="3">
        <f t="shared" si="3"/>
        <v>40324.720796815564</v>
      </c>
      <c r="H43">
        <f t="shared" si="4"/>
        <v>20162.360398407782</v>
      </c>
      <c r="I43">
        <f t="shared" si="5"/>
        <v>14375</v>
      </c>
      <c r="J43">
        <f t="shared" si="6"/>
        <v>848.95836238967695</v>
      </c>
      <c r="K43" s="7">
        <f t="shared" si="7"/>
        <v>0.40259898423706297</v>
      </c>
      <c r="L43">
        <f t="shared" si="8"/>
        <v>10162.360398407782</v>
      </c>
      <c r="O43" s="3">
        <f>SUM(H$4:H42)+G43</f>
        <v>290800.88086476061</v>
      </c>
      <c r="P43" s="7">
        <f>O43/SUM($C$4:C43)-1</f>
        <v>0.45400440432380296</v>
      </c>
    </row>
    <row r="44" spans="1:16" x14ac:dyDescent="0.2">
      <c r="A44" s="2">
        <f>净值数据!A44</f>
        <v>42153</v>
      </c>
      <c r="B44" s="8">
        <f>净值数据!T44</f>
        <v>23.768799999999999</v>
      </c>
      <c r="C44">
        <v>10000</v>
      </c>
      <c r="D44">
        <f t="shared" si="0"/>
        <v>24375</v>
      </c>
      <c r="E44" s="3">
        <f t="shared" si="1"/>
        <v>420.7195988017906</v>
      </c>
      <c r="F44">
        <f t="shared" si="2"/>
        <v>1269.6779611914676</v>
      </c>
      <c r="G44" s="3">
        <f t="shared" si="3"/>
        <v>30178.721523967753</v>
      </c>
      <c r="H44">
        <f t="shared" si="4"/>
        <v>0</v>
      </c>
      <c r="I44">
        <f t="shared" si="5"/>
        <v>24375</v>
      </c>
      <c r="J44">
        <f t="shared" si="6"/>
        <v>1269.6779611914676</v>
      </c>
      <c r="K44" s="7">
        <f t="shared" si="7"/>
        <v>0.23810139585508727</v>
      </c>
      <c r="L44">
        <f t="shared" si="8"/>
        <v>-10000</v>
      </c>
      <c r="O44" s="3">
        <f>SUM(H$4:H43)+G44</f>
        <v>300817.24199032056</v>
      </c>
      <c r="P44" s="7">
        <f>O44/SUM($C$4:C44)-1</f>
        <v>0.43246305709676447</v>
      </c>
    </row>
    <row r="45" spans="1:16" x14ac:dyDescent="0.2">
      <c r="A45" s="2">
        <f>净值数据!A45</f>
        <v>42185</v>
      </c>
      <c r="B45" s="8">
        <f>净值数据!T45</f>
        <v>23.948671999999998</v>
      </c>
      <c r="C45">
        <v>10000</v>
      </c>
      <c r="D45">
        <f t="shared" si="0"/>
        <v>34375</v>
      </c>
      <c r="E45" s="3">
        <f t="shared" si="1"/>
        <v>417.55968765199174</v>
      </c>
      <c r="F45">
        <f t="shared" si="2"/>
        <v>1687.2376488434593</v>
      </c>
      <c r="G45" s="3">
        <f t="shared" si="3"/>
        <v>40407.101038203182</v>
      </c>
      <c r="H45">
        <f t="shared" si="4"/>
        <v>0</v>
      </c>
      <c r="I45">
        <f t="shared" si="5"/>
        <v>34375</v>
      </c>
      <c r="J45">
        <f t="shared" si="6"/>
        <v>1687.2376488434593</v>
      </c>
      <c r="K45" s="7">
        <f t="shared" si="7"/>
        <v>0.17547930292954717</v>
      </c>
      <c r="L45">
        <f t="shared" si="8"/>
        <v>-10000</v>
      </c>
      <c r="O45" s="3">
        <f>SUM(H$4:H44)+G45</f>
        <v>311045.62150455598</v>
      </c>
      <c r="P45" s="7">
        <f>O45/SUM($C$4:C45)-1</f>
        <v>0.41384373411161812</v>
      </c>
    </row>
    <row r="46" spans="1:16" x14ac:dyDescent="0.2">
      <c r="A46" s="2">
        <f>净值数据!A46</f>
        <v>42216</v>
      </c>
      <c r="B46" s="8">
        <f>净值数据!T46</f>
        <v>21.295559999999998</v>
      </c>
      <c r="C46">
        <v>10000</v>
      </c>
      <c r="D46">
        <f t="shared" si="0"/>
        <v>44375</v>
      </c>
      <c r="E46" s="3">
        <f t="shared" si="1"/>
        <v>469.58145265961548</v>
      </c>
      <c r="F46">
        <f t="shared" si="2"/>
        <v>2156.8191015030748</v>
      </c>
      <c r="G46" s="3">
        <f t="shared" si="3"/>
        <v>45930.670585204818</v>
      </c>
      <c r="H46">
        <f t="shared" si="4"/>
        <v>0</v>
      </c>
      <c r="I46">
        <f t="shared" si="5"/>
        <v>44375</v>
      </c>
      <c r="J46">
        <f t="shared" si="6"/>
        <v>2156.8191015030748</v>
      </c>
      <c r="K46" s="7">
        <f t="shared" si="7"/>
        <v>3.5057365300390275E-2</v>
      </c>
      <c r="L46">
        <f t="shared" si="8"/>
        <v>-10000</v>
      </c>
      <c r="O46" s="3">
        <f>SUM(H$4:H45)+G46</f>
        <v>316569.19105155766</v>
      </c>
      <c r="P46" s="7">
        <f>O46/SUM($C$4:C46)-1</f>
        <v>0.37638778718068555</v>
      </c>
    </row>
    <row r="47" spans="1:16" x14ac:dyDescent="0.2">
      <c r="A47" s="2">
        <f>净值数据!A47</f>
        <v>42247</v>
      </c>
      <c r="B47" s="8">
        <f>净值数据!T47</f>
        <v>18.494696000000001</v>
      </c>
      <c r="C47">
        <v>10000</v>
      </c>
      <c r="D47">
        <f t="shared" si="0"/>
        <v>54375</v>
      </c>
      <c r="E47" s="3">
        <f t="shared" si="1"/>
        <v>540.69555941876524</v>
      </c>
      <c r="F47">
        <f t="shared" si="2"/>
        <v>2697.51466092184</v>
      </c>
      <c r="G47" s="3">
        <f t="shared" si="3"/>
        <v>49889.713609292514</v>
      </c>
      <c r="H47">
        <f t="shared" si="4"/>
        <v>0</v>
      </c>
      <c r="I47">
        <f t="shared" si="5"/>
        <v>54375</v>
      </c>
      <c r="J47">
        <f t="shared" si="6"/>
        <v>2697.51466092184</v>
      </c>
      <c r="K47" s="7">
        <f t="shared" si="7"/>
        <v>-8.2488025576229584E-2</v>
      </c>
      <c r="L47">
        <f t="shared" si="8"/>
        <v>-10000</v>
      </c>
      <c r="O47" s="3">
        <f>SUM(H$4:H46)+G47</f>
        <v>320528.23407564533</v>
      </c>
      <c r="P47" s="7">
        <f>O47/SUM($C$4:C47)-1</f>
        <v>0.33553430864852229</v>
      </c>
    </row>
    <row r="48" spans="1:16" x14ac:dyDescent="0.2">
      <c r="A48" s="2">
        <f>净值数据!A48</f>
        <v>42277</v>
      </c>
      <c r="B48" s="8">
        <f>净值数据!T48</f>
        <v>16.207751999999999</v>
      </c>
      <c r="C48">
        <v>10000</v>
      </c>
      <c r="D48">
        <f t="shared" si="0"/>
        <v>64375</v>
      </c>
      <c r="E48" s="3">
        <f t="shared" si="1"/>
        <v>616.98871009378729</v>
      </c>
      <c r="F48">
        <f t="shared" si="2"/>
        <v>3314.5033710156272</v>
      </c>
      <c r="G48" s="3">
        <f t="shared" si="3"/>
        <v>53720.64864058527</v>
      </c>
      <c r="H48">
        <f t="shared" si="4"/>
        <v>0</v>
      </c>
      <c r="I48">
        <f t="shared" si="5"/>
        <v>64375</v>
      </c>
      <c r="J48">
        <f t="shared" si="6"/>
        <v>3314.5033710156272</v>
      </c>
      <c r="K48" s="7">
        <f t="shared" si="7"/>
        <v>-0.16550448713653954</v>
      </c>
      <c r="L48">
        <f t="shared" si="8"/>
        <v>-10000</v>
      </c>
      <c r="O48" s="3">
        <f>SUM(H$4:H47)+G48</f>
        <v>324359.16910693806</v>
      </c>
      <c r="P48" s="7">
        <f>O48/SUM($C$4:C48)-1</f>
        <v>0.29743667642775229</v>
      </c>
    </row>
    <row r="49" spans="1:16" x14ac:dyDescent="0.2">
      <c r="A49" s="2">
        <f>净值数据!A49</f>
        <v>42307</v>
      </c>
      <c r="B49" s="8">
        <f>净值数据!T49</f>
        <v>17.993624000000001</v>
      </c>
      <c r="C49">
        <v>10000</v>
      </c>
      <c r="D49">
        <f t="shared" si="0"/>
        <v>74375</v>
      </c>
      <c r="E49" s="3">
        <f t="shared" si="1"/>
        <v>555.75241541114781</v>
      </c>
      <c r="F49">
        <f t="shared" si="2"/>
        <v>3870.2557864267751</v>
      </c>
      <c r="G49" s="3">
        <f t="shared" si="3"/>
        <v>69639.927404787697</v>
      </c>
      <c r="H49">
        <f t="shared" si="4"/>
        <v>0</v>
      </c>
      <c r="I49">
        <f t="shared" si="5"/>
        <v>74375</v>
      </c>
      <c r="J49">
        <f t="shared" si="6"/>
        <v>3870.2557864267751</v>
      </c>
      <c r="K49" s="7">
        <f t="shared" si="7"/>
        <v>-6.3664841616299928E-2</v>
      </c>
      <c r="L49">
        <f t="shared" si="8"/>
        <v>-10000</v>
      </c>
      <c r="O49" s="3">
        <f>SUM(H$4:H48)+G49</f>
        <v>340278.4478711405</v>
      </c>
      <c r="P49" s="7">
        <f>O49/SUM($C$4:C49)-1</f>
        <v>0.30876326104284813</v>
      </c>
    </row>
    <row r="50" spans="1:16" x14ac:dyDescent="0.2">
      <c r="A50" s="2">
        <f>净值数据!A50</f>
        <v>42338</v>
      </c>
      <c r="B50" s="8">
        <f>净值数据!T50</f>
        <v>17.235592</v>
      </c>
      <c r="C50">
        <v>10000</v>
      </c>
      <c r="D50">
        <f t="shared" si="0"/>
        <v>84375</v>
      </c>
      <c r="E50" s="3">
        <f t="shared" si="1"/>
        <v>580.19475049072867</v>
      </c>
      <c r="F50">
        <f t="shared" si="2"/>
        <v>4450.450536917504</v>
      </c>
      <c r="G50" s="3">
        <f t="shared" si="3"/>
        <v>76706.149670491039</v>
      </c>
      <c r="H50">
        <f t="shared" si="4"/>
        <v>0</v>
      </c>
      <c r="I50">
        <f t="shared" si="5"/>
        <v>84375</v>
      </c>
      <c r="J50">
        <f t="shared" si="6"/>
        <v>4450.450536917504</v>
      </c>
      <c r="K50" s="7">
        <f t="shared" si="7"/>
        <v>-9.0890077979365436E-2</v>
      </c>
      <c r="L50">
        <f t="shared" si="8"/>
        <v>-10000</v>
      </c>
      <c r="O50" s="3">
        <f>SUM(H$4:H49)+G50</f>
        <v>347344.67013684387</v>
      </c>
      <c r="P50" s="7">
        <f>O50/SUM($C$4:C50)-1</f>
        <v>0.28646174124756985</v>
      </c>
    </row>
    <row r="51" spans="1:16" x14ac:dyDescent="0.2">
      <c r="A51" s="2">
        <f>净值数据!A51</f>
        <v>42369</v>
      </c>
      <c r="B51" s="8">
        <f>净值数据!T51</f>
        <v>21.083568</v>
      </c>
      <c r="C51">
        <v>10000</v>
      </c>
      <c r="D51">
        <f t="shared" si="0"/>
        <v>94375</v>
      </c>
      <c r="E51" s="3">
        <f t="shared" si="1"/>
        <v>474.30302119641232</v>
      </c>
      <c r="F51">
        <f t="shared" si="2"/>
        <v>4924.7535581139164</v>
      </c>
      <c r="G51" s="3">
        <f t="shared" si="3"/>
        <v>103831.3765257367</v>
      </c>
      <c r="H51">
        <f t="shared" si="4"/>
        <v>0</v>
      </c>
      <c r="I51">
        <f t="shared" si="5"/>
        <v>94375</v>
      </c>
      <c r="J51">
        <f t="shared" si="6"/>
        <v>4924.7535581139164</v>
      </c>
      <c r="K51" s="7">
        <f t="shared" si="7"/>
        <v>0.10020001616674645</v>
      </c>
      <c r="L51">
        <f t="shared" si="8"/>
        <v>-10000</v>
      </c>
      <c r="O51" s="3">
        <f>SUM(H$4:H50)+G51</f>
        <v>374469.89699208952</v>
      </c>
      <c r="P51" s="7">
        <f>O51/SUM($C$4:C51)-1</f>
        <v>0.33739248925746246</v>
      </c>
    </row>
    <row r="52" spans="1:16" x14ac:dyDescent="0.2">
      <c r="A52" s="2">
        <f>净值数据!A52</f>
        <v>42398</v>
      </c>
      <c r="B52" s="8">
        <f>净值数据!T52</f>
        <v>17.543944</v>
      </c>
      <c r="C52">
        <v>10000</v>
      </c>
      <c r="D52">
        <f t="shared" si="0"/>
        <v>104375</v>
      </c>
      <c r="E52" s="3">
        <f t="shared" si="1"/>
        <v>569.99725945317653</v>
      </c>
      <c r="F52">
        <f t="shared" si="2"/>
        <v>5494.7508175670928</v>
      </c>
      <c r="G52" s="3">
        <f t="shared" si="3"/>
        <v>96399.600637351294</v>
      </c>
      <c r="H52">
        <f t="shared" si="4"/>
        <v>0</v>
      </c>
      <c r="I52">
        <f t="shared" si="5"/>
        <v>104375</v>
      </c>
      <c r="J52">
        <f t="shared" si="6"/>
        <v>5494.7508175670928</v>
      </c>
      <c r="K52" s="7">
        <f t="shared" si="7"/>
        <v>-7.6411011857712152E-2</v>
      </c>
      <c r="L52">
        <f t="shared" si="8"/>
        <v>-10000</v>
      </c>
      <c r="O52" s="3">
        <f>SUM(H$4:H51)+G52</f>
        <v>367038.12110370409</v>
      </c>
      <c r="P52" s="7">
        <f>O52/SUM($C$4:C52)-1</f>
        <v>0.26564869346104869</v>
      </c>
    </row>
    <row r="53" spans="1:16" x14ac:dyDescent="0.2">
      <c r="A53" s="2">
        <f>净值数据!A53</f>
        <v>42429</v>
      </c>
      <c r="B53" s="8">
        <f>净值数据!T53</f>
        <v>16.747368000000002</v>
      </c>
      <c r="C53">
        <v>10000</v>
      </c>
      <c r="D53">
        <f t="shared" si="0"/>
        <v>114375</v>
      </c>
      <c r="E53" s="3">
        <f t="shared" si="1"/>
        <v>597.1087516557825</v>
      </c>
      <c r="F53">
        <f t="shared" si="2"/>
        <v>6091.8595692228755</v>
      </c>
      <c r="G53" s="3">
        <f t="shared" si="3"/>
        <v>102022.61401009698</v>
      </c>
      <c r="H53">
        <f t="shared" si="4"/>
        <v>0</v>
      </c>
      <c r="I53">
        <f t="shared" si="5"/>
        <v>114375</v>
      </c>
      <c r="J53">
        <f t="shared" si="6"/>
        <v>6091.8595692228755</v>
      </c>
      <c r="K53" s="7">
        <f t="shared" si="7"/>
        <v>-0.10799900319040889</v>
      </c>
      <c r="L53">
        <f t="shared" si="8"/>
        <v>-10000</v>
      </c>
      <c r="O53" s="3">
        <f>SUM(H$4:H52)+G53</f>
        <v>372661.13447644981</v>
      </c>
      <c r="P53" s="7">
        <f>O53/SUM($C$4:C53)-1</f>
        <v>0.24220378158816591</v>
      </c>
    </row>
    <row r="54" spans="1:16" x14ac:dyDescent="0.2">
      <c r="A54" s="2">
        <f>净值数据!A54</f>
        <v>42460</v>
      </c>
      <c r="B54" s="8">
        <f>净值数据!T54</f>
        <v>19.81804</v>
      </c>
      <c r="C54">
        <v>10000</v>
      </c>
      <c r="D54">
        <f t="shared" si="0"/>
        <v>124375</v>
      </c>
      <c r="E54" s="3">
        <f t="shared" si="1"/>
        <v>504.59076679631283</v>
      </c>
      <c r="F54">
        <f t="shared" si="2"/>
        <v>6596.4503360191884</v>
      </c>
      <c r="G54" s="3">
        <f t="shared" si="3"/>
        <v>130728.71661724172</v>
      </c>
      <c r="H54">
        <f t="shared" si="4"/>
        <v>0</v>
      </c>
      <c r="I54">
        <f t="shared" si="5"/>
        <v>124375</v>
      </c>
      <c r="J54">
        <f t="shared" si="6"/>
        <v>6596.4503360191884</v>
      </c>
      <c r="K54" s="7">
        <f t="shared" si="7"/>
        <v>5.1085158731591696E-2</v>
      </c>
      <c r="L54">
        <f t="shared" si="8"/>
        <v>-10000</v>
      </c>
      <c r="O54" s="3">
        <f>SUM(H$4:H53)+G54</f>
        <v>401367.23708359455</v>
      </c>
      <c r="P54" s="7">
        <f>O54/SUM($C$4:C54)-1</f>
        <v>0.29473302285030489</v>
      </c>
    </row>
    <row r="55" spans="1:16" x14ac:dyDescent="0.2">
      <c r="A55" s="2">
        <f>净值数据!A55</f>
        <v>42489</v>
      </c>
      <c r="B55" s="8">
        <f>净值数据!T55</f>
        <v>20.621040000000001</v>
      </c>
      <c r="C55">
        <v>10000</v>
      </c>
      <c r="D55">
        <f t="shared" si="0"/>
        <v>134375</v>
      </c>
      <c r="E55" s="3">
        <f t="shared" si="1"/>
        <v>484.94159363446266</v>
      </c>
      <c r="F55">
        <f t="shared" si="2"/>
        <v>7081.3919296536515</v>
      </c>
      <c r="G55" s="3">
        <f t="shared" si="3"/>
        <v>146025.66623706513</v>
      </c>
      <c r="H55">
        <f t="shared" si="4"/>
        <v>0</v>
      </c>
      <c r="I55">
        <f t="shared" si="5"/>
        <v>134375</v>
      </c>
      <c r="J55">
        <f t="shared" si="6"/>
        <v>7081.3919296536515</v>
      </c>
      <c r="K55" s="7">
        <f t="shared" si="7"/>
        <v>8.6702632461880036E-2</v>
      </c>
      <c r="L55">
        <f t="shared" si="8"/>
        <v>-10000</v>
      </c>
      <c r="O55" s="3">
        <f>SUM(H$4:H54)+G55</f>
        <v>416664.18670341792</v>
      </c>
      <c r="P55" s="7">
        <f>O55/SUM($C$4:C55)-1</f>
        <v>0.30207558344818097</v>
      </c>
    </row>
    <row r="56" spans="1:16" x14ac:dyDescent="0.2">
      <c r="A56" s="2">
        <f>净值数据!A56</f>
        <v>42521</v>
      </c>
      <c r="B56" s="8">
        <f>净值数据!T56</f>
        <v>21.35</v>
      </c>
      <c r="C56">
        <v>10000</v>
      </c>
      <c r="D56">
        <f t="shared" si="0"/>
        <v>144375</v>
      </c>
      <c r="E56" s="3">
        <f t="shared" si="1"/>
        <v>468.38407494145196</v>
      </c>
      <c r="F56">
        <f t="shared" si="2"/>
        <v>7549.7760045951036</v>
      </c>
      <c r="G56" s="3">
        <f t="shared" si="3"/>
        <v>161187.71769810547</v>
      </c>
      <c r="H56">
        <f t="shared" si="4"/>
        <v>0</v>
      </c>
      <c r="I56">
        <f t="shared" si="5"/>
        <v>144375</v>
      </c>
      <c r="J56">
        <f t="shared" si="6"/>
        <v>7549.7760045951036</v>
      </c>
      <c r="K56" s="7">
        <f t="shared" si="7"/>
        <v>0.11645172431588202</v>
      </c>
      <c r="L56">
        <f t="shared" si="8"/>
        <v>-10000</v>
      </c>
      <c r="O56" s="3">
        <f>SUM(H$4:H55)+G56</f>
        <v>431826.23816445831</v>
      </c>
      <c r="P56" s="7">
        <f>O56/SUM($C$4:C56)-1</f>
        <v>0.30856435807411597</v>
      </c>
    </row>
    <row r="57" spans="1:16" x14ac:dyDescent="0.2">
      <c r="A57" s="2">
        <f>净值数据!A57</f>
        <v>42551</v>
      </c>
      <c r="B57" s="8">
        <f>净值数据!T57</f>
        <v>23.72</v>
      </c>
      <c r="C57">
        <v>10000</v>
      </c>
      <c r="D57">
        <f t="shared" si="0"/>
        <v>154375</v>
      </c>
      <c r="E57" s="3">
        <f t="shared" si="1"/>
        <v>421.5851602023609</v>
      </c>
      <c r="F57">
        <f t="shared" si="2"/>
        <v>7971.3611647974649</v>
      </c>
      <c r="G57" s="3">
        <f t="shared" si="3"/>
        <v>189080.68682899585</v>
      </c>
      <c r="H57">
        <f t="shared" si="4"/>
        <v>0</v>
      </c>
      <c r="I57">
        <f t="shared" si="5"/>
        <v>154375</v>
      </c>
      <c r="J57">
        <f t="shared" si="6"/>
        <v>7971.3611647974649</v>
      </c>
      <c r="K57" s="7">
        <f t="shared" si="7"/>
        <v>0.22481416569390023</v>
      </c>
      <c r="L57">
        <f t="shared" si="8"/>
        <v>-10000</v>
      </c>
      <c r="O57" s="3">
        <f>SUM(H$4:H56)+G57</f>
        <v>459719.20729534863</v>
      </c>
      <c r="P57" s="7">
        <f>O57/SUM($C$4:C57)-1</f>
        <v>0.35211531557455489</v>
      </c>
    </row>
    <row r="58" spans="1:16" x14ac:dyDescent="0.2">
      <c r="A58" s="2">
        <f>净值数据!A58</f>
        <v>42580</v>
      </c>
      <c r="B58" s="8">
        <f>净值数据!T58</f>
        <v>28.2</v>
      </c>
      <c r="C58">
        <v>10000</v>
      </c>
      <c r="D58">
        <f t="shared" si="0"/>
        <v>164375</v>
      </c>
      <c r="E58" s="3">
        <f t="shared" si="1"/>
        <v>354.6099290780142</v>
      </c>
      <c r="F58">
        <f t="shared" si="2"/>
        <v>8325.9710938754797</v>
      </c>
      <c r="G58" s="3">
        <f t="shared" si="3"/>
        <v>234792.38484728851</v>
      </c>
      <c r="H58">
        <f t="shared" si="4"/>
        <v>117396.19242364426</v>
      </c>
      <c r="I58">
        <f t="shared" si="5"/>
        <v>82187.5</v>
      </c>
      <c r="J58">
        <f t="shared" si="6"/>
        <v>4162.9855469377399</v>
      </c>
      <c r="K58" s="7">
        <f t="shared" si="7"/>
        <v>0.42839473671354233</v>
      </c>
      <c r="L58">
        <f t="shared" si="8"/>
        <v>107396.19242364426</v>
      </c>
      <c r="O58" s="3">
        <f>SUM(H$4:H57)+G58</f>
        <v>505430.9053136413</v>
      </c>
      <c r="P58" s="7">
        <f>O58/SUM($C$4:C58)-1</f>
        <v>0.44408830089611806</v>
      </c>
    </row>
    <row r="59" spans="1:16" x14ac:dyDescent="0.2">
      <c r="A59" s="2">
        <f>净值数据!A59</f>
        <v>42613</v>
      </c>
      <c r="B59" s="8">
        <f>净值数据!T59</f>
        <v>27.4</v>
      </c>
      <c r="C59">
        <v>10000</v>
      </c>
      <c r="D59">
        <f t="shared" si="0"/>
        <v>92187.5</v>
      </c>
      <c r="E59" s="3">
        <f t="shared" si="1"/>
        <v>364.96350364963507</v>
      </c>
      <c r="F59">
        <f t="shared" si="2"/>
        <v>4527.9490505873746</v>
      </c>
      <c r="G59" s="3">
        <f t="shared" si="3"/>
        <v>124065.80398609406</v>
      </c>
      <c r="H59">
        <f t="shared" si="4"/>
        <v>0</v>
      </c>
      <c r="I59">
        <f t="shared" si="5"/>
        <v>92187.5</v>
      </c>
      <c r="J59">
        <f t="shared" si="6"/>
        <v>4527.9490505873746</v>
      </c>
      <c r="K59" s="7">
        <f t="shared" si="7"/>
        <v>0.34579855171356266</v>
      </c>
      <c r="L59">
        <f t="shared" si="8"/>
        <v>-10000</v>
      </c>
      <c r="O59" s="3">
        <f>SUM(H$4:H58)+G59</f>
        <v>512100.51687609113</v>
      </c>
      <c r="P59" s="7">
        <f>O59/SUM($C$4:C59)-1</f>
        <v>0.4225014357669199</v>
      </c>
    </row>
    <row r="60" spans="1:16" x14ac:dyDescent="0.2">
      <c r="A60" s="2">
        <f>净值数据!A60</f>
        <v>42643</v>
      </c>
      <c r="B60" s="8">
        <f>净值数据!T60</f>
        <v>27.01</v>
      </c>
      <c r="C60">
        <v>10000</v>
      </c>
      <c r="D60">
        <f t="shared" si="0"/>
        <v>102187.5</v>
      </c>
      <c r="E60" s="3">
        <f t="shared" si="1"/>
        <v>370.23324694557567</v>
      </c>
      <c r="F60">
        <f t="shared" si="2"/>
        <v>4898.1822975329505</v>
      </c>
      <c r="G60" s="3">
        <f t="shared" si="3"/>
        <v>132299.90385636501</v>
      </c>
      <c r="H60">
        <f t="shared" si="4"/>
        <v>0</v>
      </c>
      <c r="I60">
        <f t="shared" si="5"/>
        <v>102187.5</v>
      </c>
      <c r="J60">
        <f t="shared" si="6"/>
        <v>4898.1822975329505</v>
      </c>
      <c r="K60" s="7">
        <f t="shared" si="7"/>
        <v>0.29467795822742526</v>
      </c>
      <c r="L60">
        <f t="shared" si="8"/>
        <v>-10000</v>
      </c>
      <c r="O60" s="3">
        <f>SUM(H$4:H59)+G60</f>
        <v>520334.61674636207</v>
      </c>
      <c r="P60" s="7">
        <f>O60/SUM($C$4:C60)-1</f>
        <v>0.40630977499016785</v>
      </c>
    </row>
    <row r="61" spans="1:16" x14ac:dyDescent="0.2">
      <c r="A61" s="2">
        <f>净值数据!A61</f>
        <v>42674</v>
      </c>
      <c r="B61" s="8">
        <f>净值数据!T61</f>
        <v>27.15</v>
      </c>
      <c r="C61">
        <v>10000</v>
      </c>
      <c r="D61">
        <f t="shared" si="0"/>
        <v>112187.5</v>
      </c>
      <c r="E61" s="3">
        <f t="shared" si="1"/>
        <v>368.32412523020258</v>
      </c>
      <c r="F61">
        <f t="shared" si="2"/>
        <v>5266.5064227631528</v>
      </c>
      <c r="G61" s="3">
        <f t="shared" si="3"/>
        <v>142985.64937801959</v>
      </c>
      <c r="H61">
        <f t="shared" si="4"/>
        <v>0</v>
      </c>
      <c r="I61">
        <f t="shared" si="5"/>
        <v>112187.5</v>
      </c>
      <c r="J61">
        <f t="shared" si="6"/>
        <v>5266.5064227631528</v>
      </c>
      <c r="K61" s="7">
        <f t="shared" si="7"/>
        <v>0.27452389417733336</v>
      </c>
      <c r="L61">
        <f t="shared" si="8"/>
        <v>-10000</v>
      </c>
      <c r="O61" s="3">
        <f>SUM(H$4:H60)+G61</f>
        <v>531020.36226801667</v>
      </c>
      <c r="P61" s="7">
        <f>O61/SUM($C$4:C61)-1</f>
        <v>0.397422005968465</v>
      </c>
    </row>
    <row r="62" spans="1:16" x14ac:dyDescent="0.2">
      <c r="A62" s="2">
        <f>净值数据!A62</f>
        <v>42704</v>
      </c>
      <c r="B62" s="8">
        <f>净值数据!T62</f>
        <v>30.28</v>
      </c>
      <c r="C62">
        <v>10000</v>
      </c>
      <c r="D62">
        <f t="shared" si="0"/>
        <v>122187.5</v>
      </c>
      <c r="E62" s="3">
        <f t="shared" si="1"/>
        <v>330.25099075297226</v>
      </c>
      <c r="F62">
        <f t="shared" si="2"/>
        <v>5596.7574135161249</v>
      </c>
      <c r="G62" s="3">
        <f t="shared" si="3"/>
        <v>169469.81448126826</v>
      </c>
      <c r="H62">
        <f t="shared" si="4"/>
        <v>0</v>
      </c>
      <c r="I62">
        <f t="shared" si="5"/>
        <v>122187.5</v>
      </c>
      <c r="J62">
        <f t="shared" si="6"/>
        <v>5596.7574135161249</v>
      </c>
      <c r="K62" s="7">
        <f t="shared" si="7"/>
        <v>0.38696523360628743</v>
      </c>
      <c r="L62">
        <f t="shared" si="8"/>
        <v>-10000</v>
      </c>
      <c r="O62" s="3">
        <f>SUM(H$4:H61)+G62</f>
        <v>557504.52737126534</v>
      </c>
      <c r="P62" s="7">
        <f>O62/SUM($C$4:C62)-1</f>
        <v>0.42949878813144959</v>
      </c>
    </row>
    <row r="63" spans="1:16" x14ac:dyDescent="0.2">
      <c r="A63" s="2">
        <f>净值数据!A63</f>
        <v>42734</v>
      </c>
      <c r="B63" s="8">
        <f>净值数据!T63</f>
        <v>28.17</v>
      </c>
      <c r="C63">
        <v>10000</v>
      </c>
      <c r="D63">
        <f t="shared" si="0"/>
        <v>132187.5</v>
      </c>
      <c r="E63" s="3">
        <f t="shared" si="1"/>
        <v>354.98757543485976</v>
      </c>
      <c r="F63">
        <f t="shared" si="2"/>
        <v>5951.7449889509844</v>
      </c>
      <c r="G63" s="3">
        <f t="shared" si="3"/>
        <v>167660.65633874925</v>
      </c>
      <c r="H63">
        <f t="shared" si="4"/>
        <v>0</v>
      </c>
      <c r="I63">
        <f t="shared" si="5"/>
        <v>132187.5</v>
      </c>
      <c r="J63">
        <f t="shared" si="6"/>
        <v>5951.7449889509844</v>
      </c>
      <c r="K63" s="7">
        <f t="shared" si="7"/>
        <v>0.26835484700708645</v>
      </c>
      <c r="L63">
        <f>H63-C63+G63</f>
        <v>157660.65633874925</v>
      </c>
      <c r="O63" s="3">
        <f>SUM(H$4:H62)+G63</f>
        <v>555695.36922874628</v>
      </c>
      <c r="P63" s="7">
        <f>O63/SUM($C$4:C63)-1</f>
        <v>0.38923842307186574</v>
      </c>
    </row>
    <row r="64" spans="1:16" x14ac:dyDescent="0.2">
      <c r="H64">
        <f>SUM(H4:H63)</f>
        <v>388034.71288999706</v>
      </c>
      <c r="I64" s="3">
        <f>G63+H64</f>
        <v>555695.36922874628</v>
      </c>
      <c r="M64" t="s">
        <v>65</v>
      </c>
      <c r="N64">
        <f>XIRR(L4:L63,A4:A63,0.1)</f>
        <v>2.9802322387695314E-9</v>
      </c>
    </row>
  </sheetData>
  <phoneticPr fontId="2" type="noConversion"/>
  <conditionalFormatting sqref="K1:K64">
    <cfRule type="cellIs" dxfId="9" priority="3" operator="greaterThan">
      <formula>0.5</formula>
    </cfRule>
  </conditionalFormatting>
  <conditionalFormatting sqref="P3">
    <cfRule type="cellIs" dxfId="8" priority="2" operator="greaterThan">
      <formula>0.5</formula>
    </cfRule>
  </conditionalFormatting>
  <conditionalFormatting sqref="P4:P63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{B1D2BFF5-F5E1-44B1-BF4A-E39584158106}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1D2BFF5-F5E1-44B1-BF4A-E3958415810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P4:P63</xm:sqref>
        </x14:conditionalFormatting>
      </x14:conditionalFormatting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4"/>
  <sheetViews>
    <sheetView workbookViewId="0">
      <selection activeCell="O1" sqref="O1:P1048576"/>
    </sheetView>
  </sheetViews>
  <sheetFormatPr defaultRowHeight="14.25" x14ac:dyDescent="0.2"/>
  <cols>
    <col min="1" max="2" width="11.625" style="3" customWidth="1"/>
    <col min="4" max="6" width="13" customWidth="1"/>
    <col min="7" max="7" width="12.75" customWidth="1"/>
    <col min="8" max="11" width="13" customWidth="1"/>
    <col min="15" max="15" width="17.75" customWidth="1"/>
    <col min="16" max="16" width="13" customWidth="1"/>
  </cols>
  <sheetData>
    <row r="1" spans="1:16" x14ac:dyDescent="0.2">
      <c r="M1" t="s">
        <v>66</v>
      </c>
      <c r="N1">
        <v>0.5</v>
      </c>
    </row>
    <row r="2" spans="1:16" x14ac:dyDescent="0.2">
      <c r="M2" t="s">
        <v>67</v>
      </c>
      <c r="N2">
        <v>0.4</v>
      </c>
    </row>
    <row r="3" spans="1:16" x14ac:dyDescent="0.2">
      <c r="A3" s="3" t="str">
        <f>净值数据!A3</f>
        <v>日期</v>
      </c>
      <c r="B3" s="3" t="s">
        <v>6</v>
      </c>
      <c r="C3" s="5" t="s">
        <v>5</v>
      </c>
      <c r="D3" s="5" t="s">
        <v>0</v>
      </c>
      <c r="E3" s="5" t="s">
        <v>1</v>
      </c>
      <c r="F3" s="5" t="s">
        <v>2</v>
      </c>
      <c r="G3" s="5" t="s">
        <v>3</v>
      </c>
      <c r="H3" t="s">
        <v>61</v>
      </c>
      <c r="I3" s="5" t="s">
        <v>62</v>
      </c>
      <c r="J3" s="5" t="s">
        <v>63</v>
      </c>
      <c r="K3" s="6" t="s">
        <v>4</v>
      </c>
      <c r="L3" s="5" t="s">
        <v>64</v>
      </c>
      <c r="O3" s="5" t="s">
        <v>68</v>
      </c>
      <c r="P3" s="6" t="s">
        <v>4</v>
      </c>
    </row>
    <row r="4" spans="1:16" x14ac:dyDescent="0.2">
      <c r="A4" s="2">
        <f>净值数据!A4</f>
        <v>40939</v>
      </c>
      <c r="B4" s="8">
        <f>净值数据!U4</f>
        <v>29.474194157052999</v>
      </c>
      <c r="C4">
        <v>10000</v>
      </c>
      <c r="D4">
        <f>C4</f>
        <v>10000</v>
      </c>
      <c r="E4" s="3">
        <f>C4/B4</f>
        <v>339.27984414824311</v>
      </c>
      <c r="F4">
        <f>E4</f>
        <v>339.27984414824311</v>
      </c>
      <c r="G4" s="3">
        <f>F4*B4</f>
        <v>10000</v>
      </c>
      <c r="H4">
        <f>IF(K4&gt;$N$2,G4*$N$1,0)</f>
        <v>0</v>
      </c>
      <c r="I4">
        <f>IF(K4&gt;$N$2,D4*(1-$N$1),D4)</f>
        <v>10000</v>
      </c>
      <c r="J4">
        <f>IF(K4&gt;$N$2,F4*(1-$N$1),F4)</f>
        <v>339.27984414824311</v>
      </c>
      <c r="K4" s="7">
        <f>G4/D4-1</f>
        <v>0</v>
      </c>
      <c r="L4">
        <f>H4-C4</f>
        <v>-10000</v>
      </c>
      <c r="O4" s="3">
        <f>G4</f>
        <v>10000</v>
      </c>
      <c r="P4" s="7">
        <f>O4/SUM($C$4:C4)-1</f>
        <v>0</v>
      </c>
    </row>
    <row r="5" spans="1:16" x14ac:dyDescent="0.2">
      <c r="A5" s="2">
        <f>净值数据!A5</f>
        <v>40968</v>
      </c>
      <c r="B5" s="8">
        <f>净值数据!U5</f>
        <v>32.317568317178001</v>
      </c>
      <c r="C5">
        <v>10000</v>
      </c>
      <c r="D5">
        <f>C5+I4</f>
        <v>20000</v>
      </c>
      <c r="E5" s="3">
        <f t="shared" ref="E5:E63" si="0">C5/B5</f>
        <v>309.42922134041328</v>
      </c>
      <c r="F5">
        <f>E5+J4</f>
        <v>648.70906548865639</v>
      </c>
      <c r="G5" s="3">
        <f t="shared" ref="G5:G63" si="1">F5*B5</f>
        <v>20964.699541902351</v>
      </c>
      <c r="H5">
        <f t="shared" ref="H5:H63" si="2">IF(K5&gt;$N$2,G5*$N$1,0)</f>
        <v>0</v>
      </c>
      <c r="I5">
        <f t="shared" ref="I5:I63" si="3">IF(K5&gt;$N$2,D5*(1-$N$1),D5)</f>
        <v>20000</v>
      </c>
      <c r="J5">
        <f t="shared" ref="J5:J63" si="4">IF(K5&gt;$N$2,F5*(1-$N$1),F5)</f>
        <v>648.70906548865639</v>
      </c>
      <c r="K5" s="7">
        <f t="shared" ref="K5:K63" si="5">G5/D5-1</f>
        <v>4.8234977095117593E-2</v>
      </c>
      <c r="L5">
        <f t="shared" ref="L5:L62" si="6">H5-C5</f>
        <v>-10000</v>
      </c>
      <c r="O5" s="3">
        <f>SUM(H$4:H4)+G5</f>
        <v>20964.699541902351</v>
      </c>
      <c r="P5" s="7">
        <f>O5/SUM($C$4:C5)-1</f>
        <v>4.8234977095117593E-2</v>
      </c>
    </row>
    <row r="6" spans="1:16" x14ac:dyDescent="0.2">
      <c r="A6" s="2">
        <f>净值数据!A6</f>
        <v>40998</v>
      </c>
      <c r="B6" s="8">
        <f>净值数据!U6</f>
        <v>31.046786569636001</v>
      </c>
      <c r="C6">
        <v>10000</v>
      </c>
      <c r="D6">
        <f t="shared" ref="D6:D63" si="7">C6+I5</f>
        <v>30000</v>
      </c>
      <c r="E6" s="3">
        <f t="shared" si="0"/>
        <v>322.0945258721261</v>
      </c>
      <c r="F6">
        <f t="shared" ref="F6:F63" si="8">E6+J5</f>
        <v>970.80359136078255</v>
      </c>
      <c r="G6" s="3">
        <f t="shared" si="1"/>
        <v>30140.331902014339</v>
      </c>
      <c r="H6">
        <f t="shared" si="2"/>
        <v>0</v>
      </c>
      <c r="I6">
        <f t="shared" si="3"/>
        <v>30000</v>
      </c>
      <c r="J6">
        <f t="shared" si="4"/>
        <v>970.80359136078255</v>
      </c>
      <c r="K6" s="7">
        <f t="shared" si="5"/>
        <v>4.6777300671445587E-3</v>
      </c>
      <c r="L6">
        <f t="shared" si="6"/>
        <v>-10000</v>
      </c>
      <c r="O6" s="3">
        <f>SUM(H$4:H5)+G6</f>
        <v>30140.331902014339</v>
      </c>
      <c r="P6" s="7">
        <f>O6/SUM($C$4:C6)-1</f>
        <v>4.6777300671445587E-3</v>
      </c>
    </row>
    <row r="7" spans="1:16" x14ac:dyDescent="0.2">
      <c r="A7" s="2">
        <f>净值数据!A7</f>
        <v>41026</v>
      </c>
      <c r="B7" s="8">
        <f>净值数据!U7</f>
        <v>34.732053637508002</v>
      </c>
      <c r="C7">
        <v>10000</v>
      </c>
      <c r="D7">
        <f t="shared" si="7"/>
        <v>40000</v>
      </c>
      <c r="E7" s="3">
        <f t="shared" si="0"/>
        <v>287.91847739175302</v>
      </c>
      <c r="F7">
        <f t="shared" si="8"/>
        <v>1258.7220687525355</v>
      </c>
      <c r="G7" s="3">
        <f t="shared" si="1"/>
        <v>43718.002406628097</v>
      </c>
      <c r="H7">
        <f t="shared" si="2"/>
        <v>0</v>
      </c>
      <c r="I7">
        <f t="shared" si="3"/>
        <v>40000</v>
      </c>
      <c r="J7">
        <f t="shared" si="4"/>
        <v>1258.7220687525355</v>
      </c>
      <c r="K7" s="7">
        <f t="shared" si="5"/>
        <v>9.2950060165702508E-2</v>
      </c>
      <c r="L7">
        <f t="shared" si="6"/>
        <v>-10000</v>
      </c>
      <c r="O7" s="3">
        <f>SUM(H$4:H6)+G7</f>
        <v>43718.002406628097</v>
      </c>
      <c r="P7" s="7">
        <f>O7/SUM($C$4:C7)-1</f>
        <v>9.2950060165702508E-2</v>
      </c>
    </row>
    <row r="8" spans="1:16" x14ac:dyDescent="0.2">
      <c r="A8" s="2">
        <f>净值数据!A8</f>
        <v>41060</v>
      </c>
      <c r="B8" s="8">
        <f>净值数据!U8</f>
        <v>31.412136322054</v>
      </c>
      <c r="C8">
        <v>10000</v>
      </c>
      <c r="D8">
        <f t="shared" si="7"/>
        <v>50000</v>
      </c>
      <c r="E8" s="3">
        <f t="shared" si="0"/>
        <v>318.34829371280762</v>
      </c>
      <c r="F8">
        <f t="shared" si="8"/>
        <v>1577.0703624653431</v>
      </c>
      <c r="G8" s="3">
        <f t="shared" si="1"/>
        <v>49539.149215232472</v>
      </c>
      <c r="H8">
        <f t="shared" si="2"/>
        <v>0</v>
      </c>
      <c r="I8">
        <f t="shared" si="3"/>
        <v>50000</v>
      </c>
      <c r="J8">
        <f t="shared" si="4"/>
        <v>1577.0703624653431</v>
      </c>
      <c r="K8" s="7">
        <f t="shared" si="5"/>
        <v>-9.2170156953506055E-3</v>
      </c>
      <c r="L8">
        <f t="shared" si="6"/>
        <v>-10000</v>
      </c>
      <c r="O8" s="3">
        <f>SUM(H$4:H7)+G8</f>
        <v>49539.149215232472</v>
      </c>
      <c r="P8" s="7">
        <f>O8/SUM($C$4:C8)-1</f>
        <v>-9.2170156953506055E-3</v>
      </c>
    </row>
    <row r="9" spans="1:16" x14ac:dyDescent="0.2">
      <c r="A9" s="2">
        <f>净值数据!A9</f>
        <v>41089</v>
      </c>
      <c r="B9" s="8">
        <f>净值数据!U9</f>
        <v>33.604234836563997</v>
      </c>
      <c r="C9">
        <v>10000</v>
      </c>
      <c r="D9">
        <f t="shared" si="7"/>
        <v>60000</v>
      </c>
      <c r="E9" s="3">
        <f t="shared" si="0"/>
        <v>297.58154139308743</v>
      </c>
      <c r="F9">
        <f t="shared" si="8"/>
        <v>1874.6519038584306</v>
      </c>
      <c r="G9" s="3">
        <f t="shared" si="1"/>
        <v>62996.242814070494</v>
      </c>
      <c r="H9">
        <f t="shared" si="2"/>
        <v>0</v>
      </c>
      <c r="I9">
        <f t="shared" si="3"/>
        <v>60000</v>
      </c>
      <c r="J9">
        <f t="shared" si="4"/>
        <v>1874.6519038584306</v>
      </c>
      <c r="K9" s="7">
        <f t="shared" si="5"/>
        <v>4.9937380234508222E-2</v>
      </c>
      <c r="L9">
        <f t="shared" si="6"/>
        <v>-10000</v>
      </c>
      <c r="O9" s="3">
        <f>SUM(H$4:H8)+G9</f>
        <v>62996.242814070494</v>
      </c>
      <c r="P9" s="7">
        <f>O9/SUM($C$4:C9)-1</f>
        <v>4.9937380234508222E-2</v>
      </c>
    </row>
    <row r="10" spans="1:16" x14ac:dyDescent="0.2">
      <c r="A10" s="2">
        <f>净值数据!A10</f>
        <v>41121</v>
      </c>
      <c r="B10" s="8">
        <f>净值数据!U10</f>
        <v>32.605153140905003</v>
      </c>
      <c r="C10">
        <v>10000</v>
      </c>
      <c r="D10">
        <f t="shared" si="7"/>
        <v>70000</v>
      </c>
      <c r="E10" s="3">
        <f t="shared" si="0"/>
        <v>306.69998563676234</v>
      </c>
      <c r="F10">
        <f t="shared" si="8"/>
        <v>2181.3518894951931</v>
      </c>
      <c r="G10" s="3">
        <f t="shared" si="1"/>
        <v>71123.312411193256</v>
      </c>
      <c r="H10">
        <f t="shared" si="2"/>
        <v>0</v>
      </c>
      <c r="I10">
        <f t="shared" si="3"/>
        <v>70000</v>
      </c>
      <c r="J10">
        <f t="shared" si="4"/>
        <v>2181.3518894951931</v>
      </c>
      <c r="K10" s="7">
        <f t="shared" si="5"/>
        <v>1.6047320159903622E-2</v>
      </c>
      <c r="L10">
        <f t="shared" si="6"/>
        <v>-10000</v>
      </c>
      <c r="O10" s="3">
        <f>SUM(H$4:H9)+G10</f>
        <v>71123.312411193256</v>
      </c>
      <c r="P10" s="7">
        <f>O10/SUM($C$4:C10)-1</f>
        <v>1.6047320159903622E-2</v>
      </c>
    </row>
    <row r="11" spans="1:16" x14ac:dyDescent="0.2">
      <c r="A11" s="2">
        <f>净值数据!A11</f>
        <v>41152</v>
      </c>
      <c r="B11" s="8">
        <f>净值数据!U11</f>
        <v>29.30367657915</v>
      </c>
      <c r="C11">
        <v>10000</v>
      </c>
      <c r="D11">
        <f t="shared" si="7"/>
        <v>80000</v>
      </c>
      <c r="E11" s="3">
        <f t="shared" si="0"/>
        <v>341.2541075857747</v>
      </c>
      <c r="F11">
        <f t="shared" si="8"/>
        <v>2522.6059970809679</v>
      </c>
      <c r="G11" s="3">
        <f t="shared" si="1"/>
        <v>73921.630275084899</v>
      </c>
      <c r="H11">
        <f t="shared" si="2"/>
        <v>0</v>
      </c>
      <c r="I11">
        <f t="shared" si="3"/>
        <v>80000</v>
      </c>
      <c r="J11">
        <f t="shared" si="4"/>
        <v>2522.6059970809679</v>
      </c>
      <c r="K11" s="7">
        <f t="shared" si="5"/>
        <v>-7.5979621561438782E-2</v>
      </c>
      <c r="L11">
        <f t="shared" si="6"/>
        <v>-10000</v>
      </c>
      <c r="O11" s="3">
        <f>SUM(H$4:H10)+G11</f>
        <v>73921.630275084899</v>
      </c>
      <c r="P11" s="7">
        <f>O11/SUM($C$4:C11)-1</f>
        <v>-7.5979621561438782E-2</v>
      </c>
    </row>
    <row r="12" spans="1:16" x14ac:dyDescent="0.2">
      <c r="A12" s="2">
        <f>净值数据!A12</f>
        <v>41180</v>
      </c>
      <c r="B12" s="8">
        <f>净值数据!U12</f>
        <v>31.540160701630001</v>
      </c>
      <c r="C12">
        <v>10000</v>
      </c>
      <c r="D12">
        <f t="shared" si="7"/>
        <v>90000</v>
      </c>
      <c r="E12" s="3">
        <f t="shared" si="0"/>
        <v>317.05608904786584</v>
      </c>
      <c r="F12">
        <f t="shared" si="8"/>
        <v>2839.6620861288338</v>
      </c>
      <c r="G12" s="3">
        <f t="shared" si="1"/>
        <v>89563.398534829306</v>
      </c>
      <c r="H12">
        <f t="shared" si="2"/>
        <v>0</v>
      </c>
      <c r="I12">
        <f t="shared" si="3"/>
        <v>90000</v>
      </c>
      <c r="J12">
        <f t="shared" si="4"/>
        <v>2839.6620861288338</v>
      </c>
      <c r="K12" s="7">
        <f t="shared" si="5"/>
        <v>-4.8511273907855257E-3</v>
      </c>
      <c r="L12">
        <f t="shared" si="6"/>
        <v>-10000</v>
      </c>
      <c r="O12" s="3">
        <f>SUM(H$4:H11)+G12</f>
        <v>89563.398534829306</v>
      </c>
      <c r="P12" s="7">
        <f>O12/SUM($C$4:C12)-1</f>
        <v>-4.8511273907855257E-3</v>
      </c>
    </row>
    <row r="13" spans="1:16" x14ac:dyDescent="0.2">
      <c r="A13" s="2">
        <f>净值数据!A13</f>
        <v>41213</v>
      </c>
      <c r="B13" s="8">
        <f>净值数据!U13</f>
        <v>31.974349926873</v>
      </c>
      <c r="C13">
        <v>10000</v>
      </c>
      <c r="D13">
        <f t="shared" si="7"/>
        <v>100000</v>
      </c>
      <c r="E13" s="3">
        <f t="shared" si="0"/>
        <v>312.75068993960843</v>
      </c>
      <c r="F13">
        <f t="shared" si="8"/>
        <v>3152.4127760684423</v>
      </c>
      <c r="G13" s="3">
        <f t="shared" si="1"/>
        <v>100796.34921595751</v>
      </c>
      <c r="H13">
        <f t="shared" si="2"/>
        <v>0</v>
      </c>
      <c r="I13">
        <f t="shared" si="3"/>
        <v>100000</v>
      </c>
      <c r="J13">
        <f t="shared" si="4"/>
        <v>3152.4127760684423</v>
      </c>
      <c r="K13" s="7">
        <f t="shared" si="5"/>
        <v>7.9634921595750363E-3</v>
      </c>
      <c r="L13">
        <f t="shared" si="6"/>
        <v>-10000</v>
      </c>
      <c r="O13" s="3">
        <f>SUM(H$4:H12)+G13</f>
        <v>100796.34921595751</v>
      </c>
      <c r="P13" s="7">
        <f>O13/SUM($C$4:C13)-1</f>
        <v>7.9634921595750363E-3</v>
      </c>
    </row>
    <row r="14" spans="1:16" x14ac:dyDescent="0.2">
      <c r="A14" s="2">
        <f>净值数据!A14</f>
        <v>41243</v>
      </c>
      <c r="B14" s="8">
        <f>净值数据!U14</f>
        <v>27.435843685651001</v>
      </c>
      <c r="C14">
        <v>10000</v>
      </c>
      <c r="D14">
        <f t="shared" si="7"/>
        <v>110000</v>
      </c>
      <c r="E14" s="3">
        <f t="shared" si="0"/>
        <v>364.4866953819984</v>
      </c>
      <c r="F14">
        <f t="shared" si="8"/>
        <v>3516.8994714504406</v>
      </c>
      <c r="G14" s="3">
        <f t="shared" si="1"/>
        <v>96489.104156862915</v>
      </c>
      <c r="H14">
        <f t="shared" si="2"/>
        <v>0</v>
      </c>
      <c r="I14">
        <f t="shared" si="3"/>
        <v>110000</v>
      </c>
      <c r="J14">
        <f t="shared" si="4"/>
        <v>3516.8994714504406</v>
      </c>
      <c r="K14" s="7">
        <f t="shared" si="5"/>
        <v>-0.12282632584670072</v>
      </c>
      <c r="L14">
        <f t="shared" si="6"/>
        <v>-10000</v>
      </c>
      <c r="O14" s="3">
        <f>SUM(H$4:H13)+G14</f>
        <v>96489.104156862915</v>
      </c>
      <c r="P14" s="7">
        <f>O14/SUM($C$4:C14)-1</f>
        <v>-0.12282632584670072</v>
      </c>
    </row>
    <row r="15" spans="1:16" x14ac:dyDescent="0.2">
      <c r="A15" s="2">
        <f>净值数据!A15</f>
        <v>41274</v>
      </c>
      <c r="B15" s="8">
        <f>净值数据!U15</f>
        <v>29.000563346433001</v>
      </c>
      <c r="C15">
        <v>10000</v>
      </c>
      <c r="D15">
        <f t="shared" si="7"/>
        <v>120000</v>
      </c>
      <c r="E15" s="3">
        <f t="shared" si="0"/>
        <v>344.82088780630448</v>
      </c>
      <c r="F15">
        <f t="shared" si="8"/>
        <v>3861.7203592567453</v>
      </c>
      <c r="G15" s="3">
        <f t="shared" si="1"/>
        <v>111992.06590483525</v>
      </c>
      <c r="H15">
        <f t="shared" si="2"/>
        <v>0</v>
      </c>
      <c r="I15">
        <f t="shared" si="3"/>
        <v>120000</v>
      </c>
      <c r="J15">
        <f t="shared" si="4"/>
        <v>3861.7203592567453</v>
      </c>
      <c r="K15" s="7">
        <f t="shared" si="5"/>
        <v>-6.6732784126372846E-2</v>
      </c>
      <c r="L15">
        <f t="shared" si="6"/>
        <v>-10000</v>
      </c>
      <c r="O15" s="3">
        <f>SUM(H$4:H14)+G15</f>
        <v>111992.06590483525</v>
      </c>
      <c r="P15" s="7">
        <f>O15/SUM($C$4:C15)-1</f>
        <v>-6.6732784126372846E-2</v>
      </c>
    </row>
    <row r="16" spans="1:16" x14ac:dyDescent="0.2">
      <c r="A16" s="2">
        <f>净值数据!A16</f>
        <v>41305</v>
      </c>
      <c r="B16" s="8">
        <f>净值数据!U16</f>
        <v>25.117437067842999</v>
      </c>
      <c r="C16">
        <v>10000</v>
      </c>
      <c r="D16">
        <f t="shared" si="7"/>
        <v>130000</v>
      </c>
      <c r="E16" s="3">
        <f t="shared" si="0"/>
        <v>398.12979218340155</v>
      </c>
      <c r="F16">
        <f t="shared" si="8"/>
        <v>4259.8501514401469</v>
      </c>
      <c r="G16" s="3">
        <f t="shared" si="1"/>
        <v>106996.51809723936</v>
      </c>
      <c r="H16">
        <f t="shared" si="2"/>
        <v>0</v>
      </c>
      <c r="I16">
        <f t="shared" si="3"/>
        <v>130000</v>
      </c>
      <c r="J16">
        <f t="shared" si="4"/>
        <v>4259.8501514401469</v>
      </c>
      <c r="K16" s="7">
        <f t="shared" si="5"/>
        <v>-0.17694986079046648</v>
      </c>
      <c r="L16">
        <f t="shared" si="6"/>
        <v>-10000</v>
      </c>
      <c r="O16" s="3">
        <f>SUM(H$4:H15)+G16</f>
        <v>106996.51809723936</v>
      </c>
      <c r="P16" s="7">
        <f>O16/SUM($C$4:C16)-1</f>
        <v>-0.17694986079046648</v>
      </c>
    </row>
    <row r="17" spans="1:16" x14ac:dyDescent="0.2">
      <c r="A17" s="2">
        <f>净值数据!A17</f>
        <v>41333</v>
      </c>
      <c r="B17" s="8">
        <f>净值数据!U17</f>
        <v>26.010392266928001</v>
      </c>
      <c r="C17">
        <v>10000</v>
      </c>
      <c r="D17">
        <f t="shared" si="7"/>
        <v>140000</v>
      </c>
      <c r="E17" s="3">
        <f t="shared" si="0"/>
        <v>384.46171427852386</v>
      </c>
      <c r="F17">
        <f t="shared" si="8"/>
        <v>4644.3118657186706</v>
      </c>
      <c r="G17" s="3">
        <f t="shared" si="1"/>
        <v>120800.37343729087</v>
      </c>
      <c r="H17">
        <f t="shared" si="2"/>
        <v>0</v>
      </c>
      <c r="I17">
        <f t="shared" si="3"/>
        <v>140000</v>
      </c>
      <c r="J17">
        <f t="shared" si="4"/>
        <v>4644.3118657186706</v>
      </c>
      <c r="K17" s="7">
        <f t="shared" si="5"/>
        <v>-0.13714018973363662</v>
      </c>
      <c r="L17">
        <f t="shared" si="6"/>
        <v>-10000</v>
      </c>
      <c r="O17" s="3">
        <f>SUM(H$4:H16)+G17</f>
        <v>120800.37343729087</v>
      </c>
      <c r="P17" s="7">
        <f>O17/SUM($C$4:C17)-1</f>
        <v>-0.13714018973363662</v>
      </c>
    </row>
    <row r="18" spans="1:16" x14ac:dyDescent="0.2">
      <c r="A18" s="2">
        <f>净值数据!A18</f>
        <v>41362</v>
      </c>
      <c r="B18" s="8">
        <f>净值数据!U18</f>
        <v>20.890236308872002</v>
      </c>
      <c r="C18">
        <v>10000</v>
      </c>
      <c r="D18">
        <f t="shared" si="7"/>
        <v>150000</v>
      </c>
      <c r="E18" s="3">
        <f t="shared" si="0"/>
        <v>478.69252660167558</v>
      </c>
      <c r="F18">
        <f t="shared" si="8"/>
        <v>5123.0043923203466</v>
      </c>
      <c r="G18" s="3">
        <f t="shared" si="1"/>
        <v>107020.77236696125</v>
      </c>
      <c r="H18">
        <f t="shared" si="2"/>
        <v>0</v>
      </c>
      <c r="I18">
        <f t="shared" si="3"/>
        <v>150000</v>
      </c>
      <c r="J18">
        <f t="shared" si="4"/>
        <v>5123.0043923203466</v>
      </c>
      <c r="K18" s="7">
        <f t="shared" si="5"/>
        <v>-0.28652818422025839</v>
      </c>
      <c r="L18">
        <f t="shared" si="6"/>
        <v>-10000</v>
      </c>
      <c r="O18" s="3">
        <f>SUM(H$4:H17)+G18</f>
        <v>107020.77236696125</v>
      </c>
      <c r="P18" s="7">
        <f>O18/SUM($C$4:C18)-1</f>
        <v>-0.28652818422025839</v>
      </c>
    </row>
    <row r="19" spans="1:16" x14ac:dyDescent="0.2">
      <c r="A19" s="2">
        <f>净值数据!A19</f>
        <v>41390</v>
      </c>
      <c r="B19" s="8">
        <f>净值数据!U19</f>
        <v>20.013665608852001</v>
      </c>
      <c r="C19">
        <v>10000</v>
      </c>
      <c r="D19">
        <f t="shared" si="7"/>
        <v>160000</v>
      </c>
      <c r="E19" s="3">
        <f t="shared" si="0"/>
        <v>499.65859305538817</v>
      </c>
      <c r="F19">
        <f t="shared" si="8"/>
        <v>5622.6629853757349</v>
      </c>
      <c r="G19" s="3">
        <f t="shared" si="1"/>
        <v>112530.09682057946</v>
      </c>
      <c r="H19">
        <f t="shared" si="2"/>
        <v>0</v>
      </c>
      <c r="I19">
        <f t="shared" si="3"/>
        <v>160000</v>
      </c>
      <c r="J19">
        <f t="shared" si="4"/>
        <v>5622.6629853757349</v>
      </c>
      <c r="K19" s="7">
        <f t="shared" si="5"/>
        <v>-0.29668689487137834</v>
      </c>
      <c r="L19">
        <f t="shared" si="6"/>
        <v>-10000</v>
      </c>
      <c r="O19" s="3">
        <f>SUM(H$4:H18)+G19</f>
        <v>112530.09682057946</v>
      </c>
      <c r="P19" s="7">
        <f>O19/SUM($C$4:C19)-1</f>
        <v>-0.29668689487137834</v>
      </c>
    </row>
    <row r="20" spans="1:16" x14ac:dyDescent="0.2">
      <c r="A20" s="2">
        <f>净值数据!A20</f>
        <v>41425</v>
      </c>
      <c r="B20" s="8">
        <f>净值数据!U20</f>
        <v>21.676692264029001</v>
      </c>
      <c r="C20">
        <v>10000</v>
      </c>
      <c r="D20">
        <f t="shared" si="7"/>
        <v>170000</v>
      </c>
      <c r="E20" s="3">
        <f t="shared" si="0"/>
        <v>461.3249972918756</v>
      </c>
      <c r="F20">
        <f t="shared" si="8"/>
        <v>6083.9879826676106</v>
      </c>
      <c r="G20" s="3">
        <f t="shared" si="1"/>
        <v>131880.73523833641</v>
      </c>
      <c r="H20">
        <f t="shared" si="2"/>
        <v>0</v>
      </c>
      <c r="I20">
        <f t="shared" si="3"/>
        <v>170000</v>
      </c>
      <c r="J20">
        <f t="shared" si="4"/>
        <v>6083.9879826676106</v>
      </c>
      <c r="K20" s="7">
        <f t="shared" si="5"/>
        <v>-0.2242309691862564</v>
      </c>
      <c r="L20">
        <f t="shared" si="6"/>
        <v>-10000</v>
      </c>
      <c r="O20" s="3">
        <f>SUM(H$4:H19)+G20</f>
        <v>131880.73523833641</v>
      </c>
      <c r="P20" s="7">
        <f>O20/SUM($C$4:C20)-1</f>
        <v>-0.2242309691862564</v>
      </c>
    </row>
    <row r="21" spans="1:16" x14ac:dyDescent="0.2">
      <c r="A21" s="2">
        <f>净值数据!A21</f>
        <v>41453</v>
      </c>
      <c r="B21" s="8">
        <f>净值数据!U21</f>
        <v>19.481169389213999</v>
      </c>
      <c r="C21">
        <v>10000</v>
      </c>
      <c r="D21">
        <f t="shared" si="7"/>
        <v>180000</v>
      </c>
      <c r="E21" s="3">
        <f t="shared" si="0"/>
        <v>513.31620808844411</v>
      </c>
      <c r="F21">
        <f t="shared" si="8"/>
        <v>6597.3041907560546</v>
      </c>
      <c r="G21" s="3">
        <f t="shared" si="1"/>
        <v>128523.20045229008</v>
      </c>
      <c r="H21">
        <f t="shared" si="2"/>
        <v>0</v>
      </c>
      <c r="I21">
        <f t="shared" si="3"/>
        <v>180000</v>
      </c>
      <c r="J21">
        <f t="shared" si="4"/>
        <v>6597.3041907560546</v>
      </c>
      <c r="K21" s="7">
        <f t="shared" si="5"/>
        <v>-0.28598221970949955</v>
      </c>
      <c r="L21">
        <f t="shared" si="6"/>
        <v>-10000</v>
      </c>
      <c r="O21" s="3">
        <f>SUM(H$4:H20)+G21</f>
        <v>128523.20045229008</v>
      </c>
      <c r="P21" s="7">
        <f>O21/SUM($C$4:C21)-1</f>
        <v>-0.28598221970949955</v>
      </c>
    </row>
    <row r="22" spans="1:16" x14ac:dyDescent="0.2">
      <c r="A22" s="2">
        <f>净值数据!A22</f>
        <v>41486</v>
      </c>
      <c r="B22" s="8">
        <f>净值数据!U22</f>
        <v>18.699603827372002</v>
      </c>
      <c r="C22">
        <v>10000</v>
      </c>
      <c r="D22">
        <f t="shared" si="7"/>
        <v>190000</v>
      </c>
      <c r="E22" s="3">
        <f t="shared" si="0"/>
        <v>534.77068778121679</v>
      </c>
      <c r="F22">
        <f t="shared" si="8"/>
        <v>7132.0748785372716</v>
      </c>
      <c r="G22" s="3">
        <f t="shared" si="1"/>
        <v>133366.97469579926</v>
      </c>
      <c r="H22">
        <f t="shared" si="2"/>
        <v>0</v>
      </c>
      <c r="I22">
        <f t="shared" si="3"/>
        <v>190000</v>
      </c>
      <c r="J22">
        <f t="shared" si="4"/>
        <v>7132.0748785372716</v>
      </c>
      <c r="K22" s="7">
        <f t="shared" si="5"/>
        <v>-0.29806855423263545</v>
      </c>
      <c r="L22">
        <f t="shared" si="6"/>
        <v>-10000</v>
      </c>
      <c r="O22" s="3">
        <f>SUM(H$4:H21)+G22</f>
        <v>133366.97469579926</v>
      </c>
      <c r="P22" s="7">
        <f>O22/SUM($C$4:C22)-1</f>
        <v>-0.29806855423263545</v>
      </c>
    </row>
    <row r="23" spans="1:16" x14ac:dyDescent="0.2">
      <c r="A23" s="2">
        <f>净值数据!A23</f>
        <v>41516</v>
      </c>
      <c r="B23" s="8">
        <f>净值数据!U23</f>
        <v>20.000522787440001</v>
      </c>
      <c r="C23">
        <v>10000</v>
      </c>
      <c r="D23">
        <f t="shared" si="7"/>
        <v>200000</v>
      </c>
      <c r="E23" s="3">
        <f t="shared" si="0"/>
        <v>499.98693065562441</v>
      </c>
      <c r="F23">
        <f t="shared" si="8"/>
        <v>7632.0618091928964</v>
      </c>
      <c r="G23" s="3">
        <f t="shared" si="1"/>
        <v>152645.22612991309</v>
      </c>
      <c r="H23">
        <f t="shared" si="2"/>
        <v>0</v>
      </c>
      <c r="I23">
        <f t="shared" si="3"/>
        <v>200000</v>
      </c>
      <c r="J23">
        <f t="shared" si="4"/>
        <v>7632.0618091928964</v>
      </c>
      <c r="K23" s="7">
        <f t="shared" si="5"/>
        <v>-0.23677386935043454</v>
      </c>
      <c r="L23">
        <f t="shared" si="6"/>
        <v>-10000</v>
      </c>
      <c r="O23" s="3">
        <f>SUM(H$4:H22)+G23</f>
        <v>152645.22612991309</v>
      </c>
      <c r="P23" s="7">
        <f>O23/SUM($C$4:C23)-1</f>
        <v>-0.23677386935043454</v>
      </c>
    </row>
    <row r="24" spans="1:16" x14ac:dyDescent="0.2">
      <c r="A24" s="2">
        <f>净值数据!A24</f>
        <v>41547</v>
      </c>
      <c r="B24" s="8">
        <f>净值数据!U24</f>
        <v>18.67305446084</v>
      </c>
      <c r="C24">
        <v>10000</v>
      </c>
      <c r="D24">
        <f t="shared" si="7"/>
        <v>210000</v>
      </c>
      <c r="E24" s="3">
        <f t="shared" si="0"/>
        <v>535.53102525199586</v>
      </c>
      <c r="F24">
        <f t="shared" si="8"/>
        <v>8167.5928344448921</v>
      </c>
      <c r="G24" s="3">
        <f t="shared" si="1"/>
        <v>152513.905811556</v>
      </c>
      <c r="H24">
        <f t="shared" si="2"/>
        <v>0</v>
      </c>
      <c r="I24">
        <f t="shared" si="3"/>
        <v>210000</v>
      </c>
      <c r="J24">
        <f t="shared" si="4"/>
        <v>8167.5928344448921</v>
      </c>
      <c r="K24" s="7">
        <f t="shared" si="5"/>
        <v>-0.27374330565925709</v>
      </c>
      <c r="L24">
        <f t="shared" si="6"/>
        <v>-10000</v>
      </c>
      <c r="O24" s="3">
        <f>SUM(H$4:H23)+G24</f>
        <v>152513.905811556</v>
      </c>
      <c r="P24" s="7">
        <f>O24/SUM($C$4:C24)-1</f>
        <v>-0.27374330565925709</v>
      </c>
    </row>
    <row r="25" spans="1:16" x14ac:dyDescent="0.2">
      <c r="A25" s="2">
        <f>净值数据!A25</f>
        <v>41578</v>
      </c>
      <c r="B25" s="8">
        <f>净值数据!U25</f>
        <v>17.734976843376</v>
      </c>
      <c r="C25">
        <v>10000</v>
      </c>
      <c r="D25">
        <f t="shared" si="7"/>
        <v>220000</v>
      </c>
      <c r="E25" s="3">
        <f t="shared" si="0"/>
        <v>563.85751660764038</v>
      </c>
      <c r="F25">
        <f t="shared" si="8"/>
        <v>8731.4503510525319</v>
      </c>
      <c r="G25" s="3">
        <f t="shared" si="1"/>
        <v>154852.0697850039</v>
      </c>
      <c r="H25">
        <f t="shared" si="2"/>
        <v>0</v>
      </c>
      <c r="I25">
        <f t="shared" si="3"/>
        <v>220000</v>
      </c>
      <c r="J25">
        <f t="shared" si="4"/>
        <v>8731.4503510525319</v>
      </c>
      <c r="K25" s="7">
        <f t="shared" si="5"/>
        <v>-0.29612695552270951</v>
      </c>
      <c r="L25">
        <f t="shared" si="6"/>
        <v>-10000</v>
      </c>
      <c r="O25" s="3">
        <f>SUM(H$4:H24)+G25</f>
        <v>154852.0697850039</v>
      </c>
      <c r="P25" s="7">
        <f>O25/SUM($C$4:C25)-1</f>
        <v>-0.29612695552270951</v>
      </c>
    </row>
    <row r="26" spans="1:16" x14ac:dyDescent="0.2">
      <c r="A26" s="2">
        <f>净值数据!A26</f>
        <v>41607</v>
      </c>
      <c r="B26" s="8">
        <f>净值数据!U26</f>
        <v>18.354462062456001</v>
      </c>
      <c r="C26">
        <v>10000</v>
      </c>
      <c r="D26">
        <f t="shared" si="7"/>
        <v>230000</v>
      </c>
      <c r="E26" s="3">
        <f t="shared" si="0"/>
        <v>544.82664574817318</v>
      </c>
      <c r="F26">
        <f t="shared" si="8"/>
        <v>9276.2769968007051</v>
      </c>
      <c r="G26" s="3">
        <f t="shared" si="1"/>
        <v>170261.07421861182</v>
      </c>
      <c r="H26">
        <f>IF(K26&gt;$N$2,G26*$N$1,0)</f>
        <v>0</v>
      </c>
      <c r="I26">
        <f t="shared" si="3"/>
        <v>230000</v>
      </c>
      <c r="J26">
        <f t="shared" si="4"/>
        <v>9276.2769968007051</v>
      </c>
      <c r="K26" s="7">
        <f t="shared" si="5"/>
        <v>-0.25973445991907906</v>
      </c>
      <c r="L26">
        <f t="shared" si="6"/>
        <v>-10000</v>
      </c>
      <c r="O26" s="3">
        <f>SUM(H$4:H25)+G26</f>
        <v>170261.07421861182</v>
      </c>
      <c r="P26" s="7">
        <f>O26/SUM($C$4:C26)-1</f>
        <v>-0.25973445991907906</v>
      </c>
    </row>
    <row r="27" spans="1:16" x14ac:dyDescent="0.2">
      <c r="A27" s="2">
        <f>净值数据!A27</f>
        <v>41639</v>
      </c>
      <c r="B27" s="8">
        <f>净值数据!U27</f>
        <v>17.823474731815999</v>
      </c>
      <c r="C27">
        <v>10000</v>
      </c>
      <c r="D27">
        <f t="shared" si="7"/>
        <v>240000</v>
      </c>
      <c r="E27" s="3">
        <f t="shared" si="0"/>
        <v>561.05782685288546</v>
      </c>
      <c r="F27">
        <f t="shared" si="8"/>
        <v>9837.3348236535912</v>
      </c>
      <c r="G27" s="3">
        <f t="shared" si="1"/>
        <v>175335.48865780339</v>
      </c>
      <c r="H27">
        <f t="shared" si="2"/>
        <v>0</v>
      </c>
      <c r="I27">
        <f t="shared" si="3"/>
        <v>240000</v>
      </c>
      <c r="J27">
        <f t="shared" si="4"/>
        <v>9837.3348236535912</v>
      </c>
      <c r="K27" s="7">
        <f t="shared" si="5"/>
        <v>-0.26943546392581919</v>
      </c>
      <c r="L27">
        <f t="shared" si="6"/>
        <v>-10000</v>
      </c>
      <c r="O27" s="3">
        <f>SUM(H$4:H26)+G27</f>
        <v>175335.48865780339</v>
      </c>
      <c r="P27" s="7">
        <f>O27/SUM($C$4:C27)-1</f>
        <v>-0.26943546392581919</v>
      </c>
    </row>
    <row r="28" spans="1:16" x14ac:dyDescent="0.2">
      <c r="A28" s="2">
        <f>净值数据!A28</f>
        <v>41669</v>
      </c>
      <c r="B28" s="8">
        <f>净值数据!U28</f>
        <v>14.487104337628001</v>
      </c>
      <c r="C28">
        <v>10000</v>
      </c>
      <c r="D28">
        <f t="shared" si="7"/>
        <v>250000</v>
      </c>
      <c r="E28" s="3">
        <f t="shared" si="0"/>
        <v>690.26906736818034</v>
      </c>
      <c r="F28">
        <f t="shared" si="8"/>
        <v>10527.603891021772</v>
      </c>
      <c r="G28" s="3">
        <f t="shared" si="1"/>
        <v>152514.49599445093</v>
      </c>
      <c r="H28">
        <f t="shared" si="2"/>
        <v>0</v>
      </c>
      <c r="I28">
        <f t="shared" si="3"/>
        <v>250000</v>
      </c>
      <c r="J28">
        <f t="shared" si="4"/>
        <v>10527.603891021772</v>
      </c>
      <c r="K28" s="7">
        <f t="shared" si="5"/>
        <v>-0.38994201602219625</v>
      </c>
      <c r="L28">
        <f t="shared" si="6"/>
        <v>-10000</v>
      </c>
      <c r="O28" s="3">
        <f>SUM(H$4:H27)+G28</f>
        <v>152514.49599445093</v>
      </c>
      <c r="P28" s="7">
        <f>O28/SUM($C$4:C28)-1</f>
        <v>-0.38994201602219625</v>
      </c>
    </row>
    <row r="29" spans="1:16" x14ac:dyDescent="0.2">
      <c r="A29" s="2">
        <f>净值数据!A29</f>
        <v>41698</v>
      </c>
      <c r="B29" s="8">
        <f>净值数据!U29</f>
        <v>14.876495046763999</v>
      </c>
      <c r="C29">
        <v>10000</v>
      </c>
      <c r="D29">
        <f t="shared" si="7"/>
        <v>260000</v>
      </c>
      <c r="E29" s="3">
        <f t="shared" si="0"/>
        <v>672.20134639007222</v>
      </c>
      <c r="F29">
        <f t="shared" si="8"/>
        <v>11199.805237411845</v>
      </c>
      <c r="G29" s="3">
        <f t="shared" si="1"/>
        <v>166613.8471390788</v>
      </c>
      <c r="H29">
        <f t="shared" si="2"/>
        <v>0</v>
      </c>
      <c r="I29">
        <f t="shared" si="3"/>
        <v>260000</v>
      </c>
      <c r="J29">
        <f t="shared" si="4"/>
        <v>11199.805237411845</v>
      </c>
      <c r="K29" s="7">
        <f t="shared" si="5"/>
        <v>-0.35917751100354312</v>
      </c>
      <c r="L29">
        <f t="shared" si="6"/>
        <v>-10000</v>
      </c>
      <c r="O29" s="3">
        <f>SUM(H$4:H28)+G29</f>
        <v>166613.8471390788</v>
      </c>
      <c r="P29" s="7">
        <f>O29/SUM($C$4:C29)-1</f>
        <v>-0.35917751100354312</v>
      </c>
    </row>
    <row r="30" spans="1:16" x14ac:dyDescent="0.2">
      <c r="A30" s="2">
        <f>净值数据!A30</f>
        <v>41729</v>
      </c>
      <c r="B30" s="8">
        <f>净值数据!U30</f>
        <v>15.159688289771999</v>
      </c>
      <c r="C30">
        <v>10000</v>
      </c>
      <c r="D30">
        <f t="shared" si="7"/>
        <v>270000</v>
      </c>
      <c r="E30" s="3">
        <f t="shared" si="0"/>
        <v>659.64417004186305</v>
      </c>
      <c r="F30">
        <f t="shared" si="8"/>
        <v>11859.449407453709</v>
      </c>
      <c r="G30" s="3">
        <f t="shared" si="1"/>
        <v>179785.55630531948</v>
      </c>
      <c r="H30">
        <f t="shared" si="2"/>
        <v>0</v>
      </c>
      <c r="I30">
        <f t="shared" si="3"/>
        <v>270000</v>
      </c>
      <c r="J30">
        <f t="shared" si="4"/>
        <v>11859.449407453709</v>
      </c>
      <c r="K30" s="7">
        <f t="shared" si="5"/>
        <v>-0.33412756923955744</v>
      </c>
      <c r="L30">
        <f t="shared" si="6"/>
        <v>-10000</v>
      </c>
      <c r="O30" s="3">
        <f>SUM(H$4:H29)+G30</f>
        <v>179785.55630531948</v>
      </c>
      <c r="P30" s="7">
        <f>O30/SUM($C$4:C30)-1</f>
        <v>-0.33412756923955744</v>
      </c>
    </row>
    <row r="31" spans="1:16" x14ac:dyDescent="0.2">
      <c r="A31" s="2">
        <f>净值数据!A31</f>
        <v>41759</v>
      </c>
      <c r="B31" s="8">
        <f>净值数据!U31</f>
        <v>14.584452014911999</v>
      </c>
      <c r="C31">
        <v>10000</v>
      </c>
      <c r="D31">
        <f t="shared" si="7"/>
        <v>280000</v>
      </c>
      <c r="E31" s="3">
        <f t="shared" si="0"/>
        <v>685.66168888453353</v>
      </c>
      <c r="F31">
        <f t="shared" si="8"/>
        <v>12545.111096338242</v>
      </c>
      <c r="G31" s="3">
        <f t="shared" si="1"/>
        <v>182963.57080628516</v>
      </c>
      <c r="H31">
        <f t="shared" si="2"/>
        <v>0</v>
      </c>
      <c r="I31">
        <f t="shared" si="3"/>
        <v>280000</v>
      </c>
      <c r="J31">
        <f t="shared" si="4"/>
        <v>12545.111096338242</v>
      </c>
      <c r="K31" s="7">
        <f t="shared" si="5"/>
        <v>-0.34655867569183874</v>
      </c>
      <c r="L31">
        <f t="shared" si="6"/>
        <v>-10000</v>
      </c>
      <c r="O31" s="3">
        <f>SUM(H$4:H30)+G31</f>
        <v>182963.57080628516</v>
      </c>
      <c r="P31" s="7">
        <f>O31/SUM($C$4:C31)-1</f>
        <v>-0.34655867569183874</v>
      </c>
    </row>
    <row r="32" spans="1:16" x14ac:dyDescent="0.2">
      <c r="A32" s="2">
        <f>净值数据!A32</f>
        <v>41789</v>
      </c>
      <c r="B32" s="8">
        <f>净值数据!U32</f>
        <v>14.000365951208</v>
      </c>
      <c r="C32">
        <v>10000</v>
      </c>
      <c r="D32">
        <f t="shared" si="7"/>
        <v>290000</v>
      </c>
      <c r="E32" s="3">
        <f t="shared" si="0"/>
        <v>714.26704379374928</v>
      </c>
      <c r="F32">
        <f t="shared" si="8"/>
        <v>13259.37814013199</v>
      </c>
      <c r="G32" s="3">
        <f t="shared" si="1"/>
        <v>185636.14624729558</v>
      </c>
      <c r="H32">
        <f t="shared" si="2"/>
        <v>0</v>
      </c>
      <c r="I32">
        <f t="shared" si="3"/>
        <v>290000</v>
      </c>
      <c r="J32">
        <f t="shared" si="4"/>
        <v>13259.37814013199</v>
      </c>
      <c r="K32" s="7">
        <f t="shared" si="5"/>
        <v>-0.35987535776794632</v>
      </c>
      <c r="L32">
        <f t="shared" si="6"/>
        <v>-10000</v>
      </c>
      <c r="O32" s="3">
        <f>SUM(H$4:H31)+G32</f>
        <v>185636.14624729558</v>
      </c>
      <c r="P32" s="7">
        <f>O32/SUM($C$4:C32)-1</f>
        <v>-0.35987535776794632</v>
      </c>
    </row>
    <row r="33" spans="1:16" x14ac:dyDescent="0.2">
      <c r="A33" s="2">
        <f>净值数据!A33</f>
        <v>41820</v>
      </c>
      <c r="B33" s="8">
        <f>净值数据!U33</f>
        <v>14.495954126472</v>
      </c>
      <c r="C33">
        <v>10000</v>
      </c>
      <c r="D33">
        <f t="shared" si="7"/>
        <v>300000</v>
      </c>
      <c r="E33" s="3">
        <f t="shared" si="0"/>
        <v>689.84765768114244</v>
      </c>
      <c r="F33">
        <f t="shared" si="8"/>
        <v>13949.225797813133</v>
      </c>
      <c r="G33" s="3">
        <f t="shared" si="1"/>
        <v>202207.33726489896</v>
      </c>
      <c r="H33">
        <f t="shared" si="2"/>
        <v>0</v>
      </c>
      <c r="I33">
        <f t="shared" si="3"/>
        <v>300000</v>
      </c>
      <c r="J33">
        <f t="shared" si="4"/>
        <v>13949.225797813133</v>
      </c>
      <c r="K33" s="7">
        <f t="shared" si="5"/>
        <v>-0.32597554245033677</v>
      </c>
      <c r="L33">
        <f t="shared" si="6"/>
        <v>-10000</v>
      </c>
      <c r="O33" s="3">
        <f>SUM(H$4:H32)+G33</f>
        <v>202207.33726489896</v>
      </c>
      <c r="P33" s="7">
        <f>O33/SUM($C$4:C33)-1</f>
        <v>-0.32597554245033677</v>
      </c>
    </row>
    <row r="34" spans="1:16" x14ac:dyDescent="0.2">
      <c r="A34" s="2">
        <f>净值数据!A34</f>
        <v>41851</v>
      </c>
      <c r="B34" s="8">
        <f>净值数据!U34</f>
        <v>17.071242680076001</v>
      </c>
      <c r="C34">
        <v>10000</v>
      </c>
      <c r="D34">
        <f t="shared" si="7"/>
        <v>310000</v>
      </c>
      <c r="E34" s="3">
        <f t="shared" si="0"/>
        <v>585.78043716003697</v>
      </c>
      <c r="F34">
        <f t="shared" si="8"/>
        <v>14535.006234973171</v>
      </c>
      <c r="G34" s="3">
        <f t="shared" si="1"/>
        <v>248130.61879364477</v>
      </c>
      <c r="H34">
        <f t="shared" si="2"/>
        <v>0</v>
      </c>
      <c r="I34">
        <f t="shared" si="3"/>
        <v>310000</v>
      </c>
      <c r="J34">
        <f t="shared" si="4"/>
        <v>14535.006234973171</v>
      </c>
      <c r="K34" s="7">
        <f t="shared" si="5"/>
        <v>-0.19957864905275879</v>
      </c>
      <c r="L34">
        <f t="shared" si="6"/>
        <v>-10000</v>
      </c>
      <c r="O34" s="3">
        <f>SUM(H$4:H33)+G34</f>
        <v>248130.61879364477</v>
      </c>
      <c r="P34" s="7">
        <f>O34/SUM($C$4:C34)-1</f>
        <v>-0.19957864905275879</v>
      </c>
    </row>
    <row r="35" spans="1:16" x14ac:dyDescent="0.2">
      <c r="A35" s="2">
        <f>净值数据!A35</f>
        <v>41880</v>
      </c>
      <c r="B35" s="8">
        <f>净值数据!U35</f>
        <v>16.906213480000002</v>
      </c>
      <c r="C35">
        <v>10000</v>
      </c>
      <c r="D35">
        <f t="shared" si="7"/>
        <v>320000</v>
      </c>
      <c r="E35" s="3">
        <f t="shared" si="0"/>
        <v>591.49850508098507</v>
      </c>
      <c r="F35">
        <f t="shared" si="8"/>
        <v>15126.504740054155</v>
      </c>
      <c r="G35" s="3">
        <f t="shared" si="1"/>
        <v>255731.91834158747</v>
      </c>
      <c r="H35">
        <f t="shared" si="2"/>
        <v>0</v>
      </c>
      <c r="I35">
        <f t="shared" si="3"/>
        <v>320000</v>
      </c>
      <c r="J35">
        <f t="shared" si="4"/>
        <v>15126.504740054155</v>
      </c>
      <c r="K35" s="7">
        <f t="shared" si="5"/>
        <v>-0.2008377551825391</v>
      </c>
      <c r="L35">
        <f t="shared" si="6"/>
        <v>-10000</v>
      </c>
      <c r="O35" s="3">
        <f>SUM(H$4:H34)+G35</f>
        <v>255731.91834158747</v>
      </c>
      <c r="P35" s="7">
        <f>O35/SUM($C$4:C35)-1</f>
        <v>-0.2008377551825391</v>
      </c>
    </row>
    <row r="36" spans="1:16" x14ac:dyDescent="0.2">
      <c r="A36" s="2">
        <f>净值数据!A36</f>
        <v>41912</v>
      </c>
      <c r="B36" s="8">
        <f>净值数据!U36</f>
        <v>16.802320548000001</v>
      </c>
      <c r="C36">
        <v>10000</v>
      </c>
      <c r="D36">
        <f t="shared" si="7"/>
        <v>330000</v>
      </c>
      <c r="E36" s="3">
        <f t="shared" si="0"/>
        <v>595.1558876306708</v>
      </c>
      <c r="F36">
        <f t="shared" si="8"/>
        <v>15721.660627684825</v>
      </c>
      <c r="G36" s="3">
        <f t="shared" si="1"/>
        <v>264160.38141323131</v>
      </c>
      <c r="H36">
        <f t="shared" si="2"/>
        <v>0</v>
      </c>
      <c r="I36">
        <f t="shared" si="3"/>
        <v>330000</v>
      </c>
      <c r="J36">
        <f t="shared" si="4"/>
        <v>15721.660627684825</v>
      </c>
      <c r="K36" s="7">
        <f t="shared" si="5"/>
        <v>-0.19951399571748085</v>
      </c>
      <c r="L36">
        <f t="shared" si="6"/>
        <v>-10000</v>
      </c>
      <c r="O36" s="3">
        <f>SUM(H$4:H35)+G36</f>
        <v>264160.38141323131</v>
      </c>
      <c r="P36" s="7">
        <f>O36/SUM($C$4:C36)-1</f>
        <v>-0.19951399571748085</v>
      </c>
    </row>
    <row r="37" spans="1:16" x14ac:dyDescent="0.2">
      <c r="A37" s="2">
        <f>净值数据!A37</f>
        <v>41943</v>
      </c>
      <c r="B37" s="8">
        <f>净值数据!U37</f>
        <v>15.905063408</v>
      </c>
      <c r="C37">
        <v>10000</v>
      </c>
      <c r="D37">
        <f t="shared" si="7"/>
        <v>340000</v>
      </c>
      <c r="E37" s="3">
        <f t="shared" si="0"/>
        <v>628.73059625591657</v>
      </c>
      <c r="F37">
        <f t="shared" si="8"/>
        <v>16350.391223940742</v>
      </c>
      <c r="G37" s="3">
        <f t="shared" si="1"/>
        <v>260054.00916238423</v>
      </c>
      <c r="H37">
        <f t="shared" si="2"/>
        <v>0</v>
      </c>
      <c r="I37">
        <f t="shared" si="3"/>
        <v>340000</v>
      </c>
      <c r="J37">
        <f t="shared" si="4"/>
        <v>16350.391223940742</v>
      </c>
      <c r="K37" s="7">
        <f t="shared" si="5"/>
        <v>-0.2351352671694581</v>
      </c>
      <c r="L37">
        <f t="shared" si="6"/>
        <v>-10000</v>
      </c>
      <c r="O37" s="3">
        <f>SUM(H$4:H36)+G37</f>
        <v>260054.00916238423</v>
      </c>
      <c r="P37" s="7">
        <f>O37/SUM($C$4:C37)-1</f>
        <v>-0.2351352671694581</v>
      </c>
    </row>
    <row r="38" spans="1:16" x14ac:dyDescent="0.2">
      <c r="A38" s="2">
        <f>净值数据!A38</f>
        <v>41971</v>
      </c>
      <c r="B38" s="8">
        <f>净值数据!U38</f>
        <v>16.915658292</v>
      </c>
      <c r="C38">
        <v>10000</v>
      </c>
      <c r="D38">
        <f t="shared" si="7"/>
        <v>350000</v>
      </c>
      <c r="E38" s="3">
        <f t="shared" si="0"/>
        <v>591.16824349244189</v>
      </c>
      <c r="F38">
        <f t="shared" si="8"/>
        <v>16941.559467433184</v>
      </c>
      <c r="G38" s="3">
        <f t="shared" si="1"/>
        <v>286577.63088469725</v>
      </c>
      <c r="H38">
        <f t="shared" si="2"/>
        <v>0</v>
      </c>
      <c r="I38">
        <f t="shared" si="3"/>
        <v>350000</v>
      </c>
      <c r="J38">
        <f t="shared" si="4"/>
        <v>16941.559467433184</v>
      </c>
      <c r="K38" s="7">
        <f t="shared" si="5"/>
        <v>-0.18120676890086496</v>
      </c>
      <c r="L38">
        <f t="shared" si="6"/>
        <v>-10000</v>
      </c>
      <c r="O38" s="3">
        <f>SUM(H$4:H37)+G38</f>
        <v>286577.63088469725</v>
      </c>
      <c r="P38" s="7">
        <f>O38/SUM($C$4:C38)-1</f>
        <v>-0.18120676890086496</v>
      </c>
    </row>
    <row r="39" spans="1:16" x14ac:dyDescent="0.2">
      <c r="A39" s="2">
        <f>净值数据!A39</f>
        <v>42004</v>
      </c>
      <c r="B39" s="8">
        <f>净值数据!U39</f>
        <v>19.267416480000001</v>
      </c>
      <c r="C39">
        <v>10000</v>
      </c>
      <c r="D39">
        <f t="shared" si="7"/>
        <v>360000</v>
      </c>
      <c r="E39" s="3">
        <f t="shared" si="0"/>
        <v>519.01094318380558</v>
      </c>
      <c r="F39">
        <f t="shared" si="8"/>
        <v>17460.570410616991</v>
      </c>
      <c r="G39" s="3">
        <f t="shared" si="1"/>
        <v>336420.0820797222</v>
      </c>
      <c r="H39">
        <f t="shared" si="2"/>
        <v>0</v>
      </c>
      <c r="I39">
        <f t="shared" si="3"/>
        <v>360000</v>
      </c>
      <c r="J39">
        <f t="shared" si="4"/>
        <v>17460.570410616991</v>
      </c>
      <c r="K39" s="7">
        <f t="shared" si="5"/>
        <v>-6.5499772000771728E-2</v>
      </c>
      <c r="L39">
        <f t="shared" si="6"/>
        <v>-10000</v>
      </c>
      <c r="O39" s="3">
        <f>SUM(H$4:H38)+G39</f>
        <v>336420.0820797222</v>
      </c>
      <c r="P39" s="6">
        <f>O39/SUM($C$4:C39)-1</f>
        <v>-6.5499772000771728E-2</v>
      </c>
    </row>
    <row r="40" spans="1:16" x14ac:dyDescent="0.2">
      <c r="A40" s="2">
        <f>净值数据!A40</f>
        <v>42034</v>
      </c>
      <c r="B40" s="8">
        <f>净值数据!U40</f>
        <v>18.058480543999998</v>
      </c>
      <c r="C40">
        <v>10000</v>
      </c>
      <c r="D40">
        <f t="shared" si="7"/>
        <v>370000</v>
      </c>
      <c r="E40" s="3">
        <f t="shared" si="0"/>
        <v>553.75644565636173</v>
      </c>
      <c r="F40">
        <f t="shared" si="8"/>
        <v>18014.326856273354</v>
      </c>
      <c r="G40" s="3">
        <f t="shared" si="1"/>
        <v>325311.37104726903</v>
      </c>
      <c r="H40">
        <f t="shared" si="2"/>
        <v>0</v>
      </c>
      <c r="I40">
        <f t="shared" si="3"/>
        <v>370000</v>
      </c>
      <c r="J40">
        <f t="shared" si="4"/>
        <v>18014.326856273354</v>
      </c>
      <c r="K40" s="7">
        <f t="shared" si="5"/>
        <v>-0.1207800782506242</v>
      </c>
      <c r="L40">
        <f t="shared" si="6"/>
        <v>-10000</v>
      </c>
      <c r="O40" s="3">
        <f>SUM(H$4:H39)+G40</f>
        <v>325311.37104726903</v>
      </c>
      <c r="P40" s="7">
        <f>O40/SUM($C$4:C40)-1</f>
        <v>-0.1207800782506242</v>
      </c>
    </row>
    <row r="41" spans="1:16" x14ac:dyDescent="0.2">
      <c r="A41" s="2">
        <f>净值数据!A41</f>
        <v>42062</v>
      </c>
      <c r="B41" s="8">
        <f>净值数据!U41</f>
        <v>19.229637232000002</v>
      </c>
      <c r="C41">
        <v>10000</v>
      </c>
      <c r="D41">
        <f t="shared" si="7"/>
        <v>380000</v>
      </c>
      <c r="E41" s="3">
        <f t="shared" si="0"/>
        <v>520.03061104860672</v>
      </c>
      <c r="F41">
        <f t="shared" si="8"/>
        <v>18534.357467321959</v>
      </c>
      <c r="G41" s="3">
        <f t="shared" si="1"/>
        <v>356408.97042481159</v>
      </c>
      <c r="H41">
        <f t="shared" si="2"/>
        <v>0</v>
      </c>
      <c r="I41">
        <f t="shared" si="3"/>
        <v>380000</v>
      </c>
      <c r="J41">
        <f t="shared" si="4"/>
        <v>18534.357467321959</v>
      </c>
      <c r="K41" s="7">
        <f t="shared" si="5"/>
        <v>-6.2081656776811656E-2</v>
      </c>
      <c r="L41">
        <f t="shared" si="6"/>
        <v>-10000</v>
      </c>
      <c r="O41" s="3">
        <f>SUM(H$4:H40)+G41</f>
        <v>356408.97042481159</v>
      </c>
      <c r="P41" s="7">
        <f>O41/SUM($C$4:C41)-1</f>
        <v>-6.2081656776811656E-2</v>
      </c>
    </row>
    <row r="42" spans="1:16" x14ac:dyDescent="0.2">
      <c r="A42" s="2">
        <f>净值数据!A42</f>
        <v>42094</v>
      </c>
      <c r="B42" s="8">
        <f>净值数据!U42</f>
        <v>23.177568648000001</v>
      </c>
      <c r="C42">
        <v>10000</v>
      </c>
      <c r="D42">
        <f t="shared" si="7"/>
        <v>390000</v>
      </c>
      <c r="E42" s="3">
        <f t="shared" si="0"/>
        <v>431.45163981049853</v>
      </c>
      <c r="F42">
        <f t="shared" si="8"/>
        <v>18965.809107132456</v>
      </c>
      <c r="G42" s="3">
        <f t="shared" si="1"/>
        <v>439581.3425454261</v>
      </c>
      <c r="H42">
        <f t="shared" si="2"/>
        <v>0</v>
      </c>
      <c r="I42">
        <f t="shared" si="3"/>
        <v>390000</v>
      </c>
      <c r="J42">
        <f t="shared" si="4"/>
        <v>18965.809107132456</v>
      </c>
      <c r="K42" s="7">
        <f t="shared" si="5"/>
        <v>0.12713164755237472</v>
      </c>
      <c r="L42">
        <f t="shared" si="6"/>
        <v>-10000</v>
      </c>
      <c r="O42" s="3">
        <f>SUM(H$4:H41)+G42</f>
        <v>439581.3425454261</v>
      </c>
      <c r="P42" s="7">
        <f>O42/SUM($C$4:C42)-1</f>
        <v>0.12713164755237472</v>
      </c>
    </row>
    <row r="43" spans="1:16" x14ac:dyDescent="0.2">
      <c r="A43" s="2">
        <f>净值数据!A43</f>
        <v>42124</v>
      </c>
      <c r="B43" s="8">
        <f>净值数据!U43</f>
        <v>24.273166839999998</v>
      </c>
      <c r="C43">
        <v>10000</v>
      </c>
      <c r="D43">
        <f t="shared" si="7"/>
        <v>400000</v>
      </c>
      <c r="E43" s="3">
        <f t="shared" si="0"/>
        <v>411.97755801360449</v>
      </c>
      <c r="F43">
        <f t="shared" si="8"/>
        <v>19377.786665146061</v>
      </c>
      <c r="G43" s="3">
        <f t="shared" si="1"/>
        <v>470360.2487130175</v>
      </c>
      <c r="H43">
        <f t="shared" si="2"/>
        <v>0</v>
      </c>
      <c r="I43">
        <f t="shared" si="3"/>
        <v>400000</v>
      </c>
      <c r="J43">
        <f t="shared" si="4"/>
        <v>19377.786665146061</v>
      </c>
      <c r="K43" s="7">
        <f t="shared" si="5"/>
        <v>0.17590062178254384</v>
      </c>
      <c r="L43">
        <f t="shared" si="6"/>
        <v>-10000</v>
      </c>
      <c r="O43" s="3">
        <f>SUM(H$4:H42)+G43</f>
        <v>470360.2487130175</v>
      </c>
      <c r="P43" s="7">
        <f>O43/SUM($C$4:C43)-1</f>
        <v>0.17590062178254384</v>
      </c>
    </row>
    <row r="44" spans="1:16" x14ac:dyDescent="0.2">
      <c r="A44" s="2">
        <f>净值数据!A44</f>
        <v>42153</v>
      </c>
      <c r="B44" s="8">
        <f>净值数据!U44</f>
        <v>23.810371052000001</v>
      </c>
      <c r="C44">
        <v>10000</v>
      </c>
      <c r="D44">
        <f t="shared" si="7"/>
        <v>410000</v>
      </c>
      <c r="E44" s="3">
        <f t="shared" si="0"/>
        <v>419.9850551745194</v>
      </c>
      <c r="F44">
        <f t="shared" si="8"/>
        <v>19797.771720320579</v>
      </c>
      <c r="G44" s="3">
        <f t="shared" si="1"/>
        <v>471392.2906636254</v>
      </c>
      <c r="H44">
        <f t="shared" si="2"/>
        <v>0</v>
      </c>
      <c r="I44">
        <f t="shared" si="3"/>
        <v>410000</v>
      </c>
      <c r="J44">
        <f t="shared" si="4"/>
        <v>19797.771720320579</v>
      </c>
      <c r="K44" s="7">
        <f t="shared" si="5"/>
        <v>0.14973729430152538</v>
      </c>
      <c r="L44">
        <f t="shared" si="6"/>
        <v>-10000</v>
      </c>
      <c r="O44" s="3">
        <f>SUM(H$4:H43)+G44</f>
        <v>471392.2906636254</v>
      </c>
      <c r="P44" s="7">
        <f>O44/SUM($C$4:C44)-1</f>
        <v>0.14973729430152538</v>
      </c>
    </row>
    <row r="45" spans="1:16" x14ac:dyDescent="0.2">
      <c r="A45" s="2">
        <f>净值数据!A45</f>
        <v>42185</v>
      </c>
      <c r="B45" s="8">
        <f>净值数据!U45</f>
        <v>30.799531932000001</v>
      </c>
      <c r="C45">
        <v>10000</v>
      </c>
      <c r="D45">
        <f t="shared" si="7"/>
        <v>420000</v>
      </c>
      <c r="E45" s="3">
        <f t="shared" si="0"/>
        <v>324.68025884543499</v>
      </c>
      <c r="F45">
        <f t="shared" si="8"/>
        <v>20122.451979166013</v>
      </c>
      <c r="G45" s="3">
        <f t="shared" si="1"/>
        <v>619762.1022824602</v>
      </c>
      <c r="H45">
        <f t="shared" si="2"/>
        <v>309881.0511412301</v>
      </c>
      <c r="I45">
        <f t="shared" si="3"/>
        <v>210000</v>
      </c>
      <c r="J45">
        <f t="shared" si="4"/>
        <v>10061.225989583007</v>
      </c>
      <c r="K45" s="7">
        <f t="shared" si="5"/>
        <v>0.47562405305347677</v>
      </c>
      <c r="L45">
        <f t="shared" si="6"/>
        <v>299881.0511412301</v>
      </c>
      <c r="O45" s="3">
        <f>SUM(H$4:H44)+G45</f>
        <v>619762.1022824602</v>
      </c>
      <c r="P45" s="7">
        <f>O45/SUM($C$4:C45)-1</f>
        <v>0.47562405305347677</v>
      </c>
    </row>
    <row r="46" spans="1:16" x14ac:dyDescent="0.2">
      <c r="A46" s="2">
        <f>净值数据!A46</f>
        <v>42216</v>
      </c>
      <c r="B46" s="8">
        <f>净值数据!U46</f>
        <v>23.442023383999999</v>
      </c>
      <c r="C46">
        <v>10000</v>
      </c>
      <c r="D46">
        <f t="shared" si="7"/>
        <v>220000</v>
      </c>
      <c r="E46" s="3">
        <f t="shared" si="0"/>
        <v>426.58433686340192</v>
      </c>
      <c r="F46">
        <f t="shared" si="8"/>
        <v>10487.810326446408</v>
      </c>
      <c r="G46" s="3">
        <f t="shared" si="1"/>
        <v>245855.49491951335</v>
      </c>
      <c r="H46">
        <f t="shared" si="2"/>
        <v>0</v>
      </c>
      <c r="I46">
        <f t="shared" si="3"/>
        <v>220000</v>
      </c>
      <c r="J46">
        <f t="shared" si="4"/>
        <v>10487.810326446408</v>
      </c>
      <c r="K46" s="7">
        <f t="shared" si="5"/>
        <v>0.11752497690687891</v>
      </c>
      <c r="L46">
        <f t="shared" si="6"/>
        <v>-10000</v>
      </c>
      <c r="O46" s="3">
        <f>SUM(H$4:H45)+G46</f>
        <v>555736.54606074351</v>
      </c>
      <c r="P46" s="7">
        <f>O46/SUM($C$4:C46)-1</f>
        <v>0.29241057223428712</v>
      </c>
    </row>
    <row r="47" spans="1:16" x14ac:dyDescent="0.2">
      <c r="A47" s="2">
        <f>净值数据!A47</f>
        <v>42247</v>
      </c>
      <c r="B47" s="8">
        <f>净值数据!U47</f>
        <v>21.288616000000001</v>
      </c>
      <c r="C47">
        <v>10000</v>
      </c>
      <c r="D47">
        <f t="shared" si="7"/>
        <v>230000</v>
      </c>
      <c r="E47" s="3">
        <f t="shared" si="0"/>
        <v>469.73462248555751</v>
      </c>
      <c r="F47">
        <f t="shared" si="8"/>
        <v>10957.544948931965</v>
      </c>
      <c r="G47" s="3">
        <f t="shared" si="1"/>
        <v>233270.96672055224</v>
      </c>
      <c r="H47">
        <f t="shared" si="2"/>
        <v>0</v>
      </c>
      <c r="I47">
        <f t="shared" si="3"/>
        <v>230000</v>
      </c>
      <c r="J47">
        <f t="shared" si="4"/>
        <v>10957.544948931965</v>
      </c>
      <c r="K47" s="7">
        <f t="shared" si="5"/>
        <v>1.4221594437183738E-2</v>
      </c>
      <c r="L47">
        <f t="shared" si="6"/>
        <v>-10000</v>
      </c>
      <c r="O47" s="3">
        <f>SUM(H$4:H46)+G47</f>
        <v>543152.01786178234</v>
      </c>
      <c r="P47" s="7">
        <f>O47/SUM($C$4:C47)-1</f>
        <v>0.23443640423132339</v>
      </c>
    </row>
    <row r="48" spans="1:16" x14ac:dyDescent="0.2">
      <c r="A48" s="2">
        <f>净值数据!A48</f>
        <v>42277</v>
      </c>
      <c r="B48" s="8">
        <f>净值数据!U48</f>
        <v>20.030608000000001</v>
      </c>
      <c r="C48">
        <v>10000</v>
      </c>
      <c r="D48">
        <f t="shared" si="7"/>
        <v>240000</v>
      </c>
      <c r="E48" s="3">
        <f t="shared" si="0"/>
        <v>499.23596927262514</v>
      </c>
      <c r="F48">
        <f t="shared" si="8"/>
        <v>11456.780918204591</v>
      </c>
      <c r="G48" s="3">
        <f t="shared" si="1"/>
        <v>229486.28751443623</v>
      </c>
      <c r="H48">
        <f t="shared" si="2"/>
        <v>0</v>
      </c>
      <c r="I48">
        <f t="shared" si="3"/>
        <v>240000</v>
      </c>
      <c r="J48">
        <f t="shared" si="4"/>
        <v>11456.780918204591</v>
      </c>
      <c r="K48" s="7">
        <f t="shared" si="5"/>
        <v>-4.3807135356515703E-2</v>
      </c>
      <c r="L48">
        <f t="shared" si="6"/>
        <v>-10000</v>
      </c>
      <c r="O48" s="3">
        <f>SUM(H$4:H47)+G48</f>
        <v>539367.33865566633</v>
      </c>
      <c r="P48" s="7">
        <f>O48/SUM($C$4:C48)-1</f>
        <v>0.19859408590148075</v>
      </c>
    </row>
    <row r="49" spans="1:16" x14ac:dyDescent="0.2">
      <c r="A49" s="2">
        <f>净值数据!A49</f>
        <v>42307</v>
      </c>
      <c r="B49" s="8">
        <f>净值数据!U49</f>
        <v>23.580335999999999</v>
      </c>
      <c r="C49">
        <v>10000</v>
      </c>
      <c r="D49">
        <f t="shared" si="7"/>
        <v>250000</v>
      </c>
      <c r="E49" s="3">
        <f t="shared" si="0"/>
        <v>424.08216744663861</v>
      </c>
      <c r="F49">
        <f t="shared" si="8"/>
        <v>11880.86308565123</v>
      </c>
      <c r="G49" s="3">
        <f t="shared" si="1"/>
        <v>280154.74352965277</v>
      </c>
      <c r="H49">
        <f t="shared" si="2"/>
        <v>0</v>
      </c>
      <c r="I49">
        <f t="shared" si="3"/>
        <v>250000</v>
      </c>
      <c r="J49">
        <f t="shared" si="4"/>
        <v>11880.86308565123</v>
      </c>
      <c r="K49" s="7">
        <f t="shared" si="5"/>
        <v>0.120618974118611</v>
      </c>
      <c r="L49">
        <f t="shared" si="6"/>
        <v>-10000</v>
      </c>
      <c r="O49" s="3">
        <f>SUM(H$4:H48)+G49</f>
        <v>590035.79467088287</v>
      </c>
      <c r="P49" s="7">
        <f>O49/SUM($C$4:C49)-1</f>
        <v>0.28268651015409318</v>
      </c>
    </row>
    <row r="50" spans="1:16" x14ac:dyDescent="0.2">
      <c r="A50" s="2">
        <f>净值数据!A50</f>
        <v>42338</v>
      </c>
      <c r="B50" s="8">
        <f>净值数据!U50</f>
        <v>22.624639999999999</v>
      </c>
      <c r="C50">
        <v>10000</v>
      </c>
      <c r="D50">
        <f t="shared" si="7"/>
        <v>260000</v>
      </c>
      <c r="E50" s="3">
        <f t="shared" si="0"/>
        <v>441.99598314050525</v>
      </c>
      <c r="F50">
        <f t="shared" si="8"/>
        <v>12322.859068791735</v>
      </c>
      <c r="G50" s="3">
        <f t="shared" si="1"/>
        <v>278800.25020214822</v>
      </c>
      <c r="H50">
        <f t="shared" si="2"/>
        <v>0</v>
      </c>
      <c r="I50">
        <f t="shared" si="3"/>
        <v>260000</v>
      </c>
      <c r="J50">
        <f t="shared" si="4"/>
        <v>12322.859068791735</v>
      </c>
      <c r="K50" s="7">
        <f t="shared" si="5"/>
        <v>7.2308654623647106E-2</v>
      </c>
      <c r="L50">
        <f t="shared" si="6"/>
        <v>-10000</v>
      </c>
      <c r="O50" s="3">
        <f>SUM(H$4:H49)+G50</f>
        <v>588681.30134337838</v>
      </c>
      <c r="P50" s="7">
        <f>O50/SUM($C$4:C50)-1</f>
        <v>0.25251340711357106</v>
      </c>
    </row>
    <row r="51" spans="1:16" x14ac:dyDescent="0.2">
      <c r="A51" s="2">
        <f>净值数据!A51</f>
        <v>42369</v>
      </c>
      <c r="B51" s="8">
        <f>净值数据!U51</f>
        <v>26.447424000000002</v>
      </c>
      <c r="C51">
        <v>10000</v>
      </c>
      <c r="D51">
        <f t="shared" si="7"/>
        <v>270000</v>
      </c>
      <c r="E51" s="3">
        <f t="shared" si="0"/>
        <v>378.10865814379503</v>
      </c>
      <c r="F51">
        <f t="shared" si="8"/>
        <v>12700.967726935531</v>
      </c>
      <c r="G51" s="3">
        <f t="shared" si="1"/>
        <v>335907.87868458021</v>
      </c>
      <c r="H51">
        <f t="shared" si="2"/>
        <v>0</v>
      </c>
      <c r="I51">
        <f t="shared" si="3"/>
        <v>270000</v>
      </c>
      <c r="J51">
        <f t="shared" si="4"/>
        <v>12700.967726935531</v>
      </c>
      <c r="K51" s="7">
        <f t="shared" si="5"/>
        <v>0.24410325438733405</v>
      </c>
      <c r="L51">
        <f t="shared" si="6"/>
        <v>-10000</v>
      </c>
      <c r="O51" s="3">
        <f>SUM(H$4:H50)+G51</f>
        <v>645788.92982581025</v>
      </c>
      <c r="P51" s="7">
        <f>O51/SUM($C$4:C51)-1</f>
        <v>0.34539360380377127</v>
      </c>
    </row>
    <row r="52" spans="1:16" x14ac:dyDescent="0.2">
      <c r="A52" s="2">
        <f>净值数据!A52</f>
        <v>42398</v>
      </c>
      <c r="B52" s="8">
        <f>净值数据!U52</f>
        <v>20.722999999999999</v>
      </c>
      <c r="C52">
        <v>10000</v>
      </c>
      <c r="D52">
        <f t="shared" si="7"/>
        <v>280000</v>
      </c>
      <c r="E52" s="3">
        <f t="shared" si="0"/>
        <v>482.55561453457511</v>
      </c>
      <c r="F52">
        <f t="shared" si="8"/>
        <v>13183.523341470105</v>
      </c>
      <c r="G52" s="3">
        <f t="shared" si="1"/>
        <v>273202.15420528495</v>
      </c>
      <c r="H52">
        <f t="shared" si="2"/>
        <v>0</v>
      </c>
      <c r="I52">
        <f t="shared" si="3"/>
        <v>280000</v>
      </c>
      <c r="J52">
        <f t="shared" si="4"/>
        <v>13183.523341470105</v>
      </c>
      <c r="K52" s="7">
        <f t="shared" si="5"/>
        <v>-2.4278020695410851E-2</v>
      </c>
      <c r="L52">
        <f t="shared" si="6"/>
        <v>-10000</v>
      </c>
      <c r="O52" s="3">
        <f>SUM(H$4:H51)+G52</f>
        <v>583083.20534651505</v>
      </c>
      <c r="P52" s="7">
        <f>O52/SUM($C$4:C52)-1</f>
        <v>0.18996572519696953</v>
      </c>
    </row>
    <row r="53" spans="1:16" x14ac:dyDescent="0.2">
      <c r="A53" s="2">
        <f>净值数据!A53</f>
        <v>42429</v>
      </c>
      <c r="B53" s="8">
        <f>净值数据!U53</f>
        <v>19.328464</v>
      </c>
      <c r="C53">
        <v>10000</v>
      </c>
      <c r="D53">
        <f t="shared" si="7"/>
        <v>290000</v>
      </c>
      <c r="E53" s="3">
        <f t="shared" si="0"/>
        <v>517.37168561350757</v>
      </c>
      <c r="F53">
        <f t="shared" si="8"/>
        <v>13700.895027083612</v>
      </c>
      <c r="G53" s="3">
        <f t="shared" si="1"/>
        <v>264817.25629876461</v>
      </c>
      <c r="H53">
        <f t="shared" si="2"/>
        <v>0</v>
      </c>
      <c r="I53">
        <f t="shared" si="3"/>
        <v>290000</v>
      </c>
      <c r="J53">
        <f t="shared" si="4"/>
        <v>13700.895027083612</v>
      </c>
      <c r="K53" s="7">
        <f t="shared" si="5"/>
        <v>-8.6837047245639232E-2</v>
      </c>
      <c r="L53">
        <f t="shared" si="6"/>
        <v>-10000</v>
      </c>
      <c r="O53" s="3">
        <f>SUM(H$4:H52)+G53</f>
        <v>574698.30743999477</v>
      </c>
      <c r="P53" s="7">
        <f>O53/SUM($C$4:C53)-1</f>
        <v>0.14939661487998945</v>
      </c>
    </row>
    <row r="54" spans="1:16" x14ac:dyDescent="0.2">
      <c r="A54" s="2">
        <f>净值数据!A54</f>
        <v>42460</v>
      </c>
      <c r="B54" s="8">
        <f>净值数据!U54</f>
        <v>24.038679999999999</v>
      </c>
      <c r="C54">
        <v>10000</v>
      </c>
      <c r="D54">
        <f t="shared" si="7"/>
        <v>300000</v>
      </c>
      <c r="E54" s="3">
        <f t="shared" si="0"/>
        <v>415.99621942635787</v>
      </c>
      <c r="F54">
        <f t="shared" si="8"/>
        <v>14116.891246509969</v>
      </c>
      <c r="G54" s="3">
        <f t="shared" si="1"/>
        <v>339351.43126965425</v>
      </c>
      <c r="H54">
        <f t="shared" si="2"/>
        <v>0</v>
      </c>
      <c r="I54">
        <f t="shared" si="3"/>
        <v>300000</v>
      </c>
      <c r="J54">
        <f t="shared" si="4"/>
        <v>14116.891246509969</v>
      </c>
      <c r="K54" s="7">
        <f t="shared" si="5"/>
        <v>0.13117143756551419</v>
      </c>
      <c r="L54">
        <f t="shared" si="6"/>
        <v>-10000</v>
      </c>
      <c r="O54" s="3">
        <f>SUM(H$4:H53)+G54</f>
        <v>649232.48241088435</v>
      </c>
      <c r="P54" s="7">
        <f>O54/SUM($C$4:C54)-1</f>
        <v>0.27300486747232222</v>
      </c>
    </row>
    <row r="55" spans="1:16" x14ac:dyDescent="0.2">
      <c r="A55" s="2">
        <f>净值数据!A55</f>
        <v>42489</v>
      </c>
      <c r="B55" s="8">
        <f>净值数据!U55</f>
        <v>22.917200000000001</v>
      </c>
      <c r="C55">
        <v>10000</v>
      </c>
      <c r="D55">
        <f t="shared" si="7"/>
        <v>310000</v>
      </c>
      <c r="E55" s="3">
        <f t="shared" si="0"/>
        <v>436.35348122807324</v>
      </c>
      <c r="F55">
        <f t="shared" si="8"/>
        <v>14553.244727738043</v>
      </c>
      <c r="G55" s="3">
        <f t="shared" si="1"/>
        <v>333519.62007451832</v>
      </c>
      <c r="H55">
        <f t="shared" si="2"/>
        <v>0</v>
      </c>
      <c r="I55">
        <f t="shared" si="3"/>
        <v>310000</v>
      </c>
      <c r="J55">
        <f t="shared" si="4"/>
        <v>14553.244727738043</v>
      </c>
      <c r="K55" s="7">
        <f t="shared" si="5"/>
        <v>7.5869742175865618E-2</v>
      </c>
      <c r="L55">
        <f t="shared" si="6"/>
        <v>-10000</v>
      </c>
      <c r="O55" s="3">
        <f>SUM(H$4:H54)+G55</f>
        <v>643400.67121574841</v>
      </c>
      <c r="P55" s="7">
        <f>O55/SUM($C$4:C55)-1</f>
        <v>0.23730898310720838</v>
      </c>
    </row>
    <row r="56" spans="1:16" x14ac:dyDescent="0.2">
      <c r="A56" s="2">
        <f>净值数据!A56</f>
        <v>42521</v>
      </c>
      <c r="B56" s="8">
        <f>净值数据!U56</f>
        <v>23.931408000000001</v>
      </c>
      <c r="C56">
        <v>10000</v>
      </c>
      <c r="D56">
        <f t="shared" si="7"/>
        <v>320000</v>
      </c>
      <c r="E56" s="3">
        <f t="shared" si="0"/>
        <v>417.86091315646786</v>
      </c>
      <c r="F56">
        <f t="shared" si="8"/>
        <v>14971.105640894511</v>
      </c>
      <c r="G56" s="3">
        <f t="shared" si="1"/>
        <v>358279.63730334805</v>
      </c>
      <c r="H56">
        <f t="shared" si="2"/>
        <v>0</v>
      </c>
      <c r="I56">
        <f t="shared" si="3"/>
        <v>320000</v>
      </c>
      <c r="J56">
        <f t="shared" si="4"/>
        <v>14971.105640894511</v>
      </c>
      <c r="K56" s="7">
        <f t="shared" si="5"/>
        <v>0.11962386657296276</v>
      </c>
      <c r="L56">
        <f t="shared" si="6"/>
        <v>-10000</v>
      </c>
      <c r="O56" s="3">
        <f>SUM(H$4:H55)+G56</f>
        <v>668160.68844457809</v>
      </c>
      <c r="P56" s="7">
        <f>O56/SUM($C$4:C56)-1</f>
        <v>0.26068054423505305</v>
      </c>
    </row>
    <row r="57" spans="1:16" x14ac:dyDescent="0.2">
      <c r="A57" s="2">
        <f>净值数据!A57</f>
        <v>42551</v>
      </c>
      <c r="B57" s="8">
        <f>净值数据!U57</f>
        <v>28.963439999999999</v>
      </c>
      <c r="C57">
        <v>10000</v>
      </c>
      <c r="D57">
        <f t="shared" si="7"/>
        <v>330000</v>
      </c>
      <c r="E57" s="3">
        <f t="shared" si="0"/>
        <v>345.26285551716234</v>
      </c>
      <c r="F57">
        <f t="shared" si="8"/>
        <v>15316.368496411675</v>
      </c>
      <c r="G57" s="3">
        <f t="shared" si="1"/>
        <v>443614.71996370971</v>
      </c>
      <c r="H57">
        <f t="shared" si="2"/>
        <v>0</v>
      </c>
      <c r="I57">
        <f t="shared" si="3"/>
        <v>330000</v>
      </c>
      <c r="J57">
        <f t="shared" si="4"/>
        <v>15316.368496411675</v>
      </c>
      <c r="K57" s="7">
        <f t="shared" si="5"/>
        <v>0.34428703019305962</v>
      </c>
      <c r="L57">
        <f t="shared" si="6"/>
        <v>-10000</v>
      </c>
      <c r="O57" s="3">
        <f>SUM(H$4:H56)+G57</f>
        <v>753495.77110493975</v>
      </c>
      <c r="P57" s="7">
        <f>O57/SUM($C$4:C57)-1</f>
        <v>0.39536253908322183</v>
      </c>
    </row>
    <row r="58" spans="1:16" x14ac:dyDescent="0.2">
      <c r="A58" s="2">
        <f>净值数据!A58</f>
        <v>42580</v>
      </c>
      <c r="B58" s="8">
        <f>净值数据!U58</f>
        <v>31.684248</v>
      </c>
      <c r="C58">
        <v>10000</v>
      </c>
      <c r="D58">
        <f t="shared" si="7"/>
        <v>340000</v>
      </c>
      <c r="E58" s="3">
        <f t="shared" si="0"/>
        <v>315.61424465557775</v>
      </c>
      <c r="F58">
        <f t="shared" si="8"/>
        <v>15631.982741067251</v>
      </c>
      <c r="G58" s="3">
        <f t="shared" si="1"/>
        <v>495287.6178996946</v>
      </c>
      <c r="H58">
        <f t="shared" si="2"/>
        <v>247643.8089498473</v>
      </c>
      <c r="I58">
        <f t="shared" si="3"/>
        <v>170000</v>
      </c>
      <c r="J58">
        <f t="shared" si="4"/>
        <v>7815.9913705336257</v>
      </c>
      <c r="K58" s="7">
        <f t="shared" si="5"/>
        <v>0.45672828794027831</v>
      </c>
      <c r="L58">
        <f t="shared" si="6"/>
        <v>237643.8089498473</v>
      </c>
      <c r="O58" s="3">
        <f>SUM(H$4:H57)+G58</f>
        <v>805168.66904092464</v>
      </c>
      <c r="P58" s="7">
        <f>O58/SUM($C$4:C58)-1</f>
        <v>0.46394303461986297</v>
      </c>
    </row>
    <row r="59" spans="1:16" x14ac:dyDescent="0.2">
      <c r="A59" s="2">
        <f>净值数据!A59</f>
        <v>42613</v>
      </c>
      <c r="B59" s="8">
        <f>净值数据!U59</f>
        <v>31.87</v>
      </c>
      <c r="C59">
        <v>10000</v>
      </c>
      <c r="D59">
        <f t="shared" si="7"/>
        <v>180000</v>
      </c>
      <c r="E59" s="3">
        <f t="shared" si="0"/>
        <v>313.77470975839344</v>
      </c>
      <c r="F59">
        <f t="shared" si="8"/>
        <v>8129.7660802920191</v>
      </c>
      <c r="G59" s="3">
        <f t="shared" si="1"/>
        <v>259095.64497890667</v>
      </c>
      <c r="H59">
        <f t="shared" si="2"/>
        <v>129547.82248945333</v>
      </c>
      <c r="I59">
        <f t="shared" si="3"/>
        <v>90000</v>
      </c>
      <c r="J59">
        <f t="shared" si="4"/>
        <v>4064.8830401460095</v>
      </c>
      <c r="K59" s="7">
        <f t="shared" si="5"/>
        <v>0.43942024988281481</v>
      </c>
      <c r="L59">
        <f t="shared" si="6"/>
        <v>119547.82248945333</v>
      </c>
      <c r="O59" s="3">
        <f>SUM(H$4:H58)+G59</f>
        <v>816620.50506998412</v>
      </c>
      <c r="P59" s="7">
        <f>O59/SUM($C$4:C59)-1</f>
        <v>0.45825090191068596</v>
      </c>
    </row>
    <row r="60" spans="1:16" x14ac:dyDescent="0.2">
      <c r="A60" s="2">
        <f>净值数据!A60</f>
        <v>42643</v>
      </c>
      <c r="B60" s="8">
        <f>净值数据!U60</f>
        <v>31.08</v>
      </c>
      <c r="C60">
        <v>10000</v>
      </c>
      <c r="D60">
        <f t="shared" si="7"/>
        <v>100000</v>
      </c>
      <c r="E60" s="3">
        <f t="shared" si="0"/>
        <v>321.75032175032175</v>
      </c>
      <c r="F60">
        <f t="shared" si="8"/>
        <v>4386.6333618963308</v>
      </c>
      <c r="G60" s="3">
        <f t="shared" si="1"/>
        <v>136336.56488773794</v>
      </c>
      <c r="H60">
        <f t="shared" si="2"/>
        <v>0</v>
      </c>
      <c r="I60">
        <f t="shared" si="3"/>
        <v>100000</v>
      </c>
      <c r="J60">
        <f t="shared" si="4"/>
        <v>4386.6333618963308</v>
      </c>
      <c r="K60" s="7">
        <f t="shared" si="5"/>
        <v>0.36336564887737932</v>
      </c>
      <c r="L60">
        <f t="shared" si="6"/>
        <v>-10000</v>
      </c>
      <c r="O60" s="3">
        <f>SUM(H$4:H59)+G60</f>
        <v>823409.24746826873</v>
      </c>
      <c r="P60" s="7">
        <f>O60/SUM($C$4:C60)-1</f>
        <v>0.44457762713731364</v>
      </c>
    </row>
    <row r="61" spans="1:16" x14ac:dyDescent="0.2">
      <c r="A61" s="2">
        <f>净值数据!A61</f>
        <v>42674</v>
      </c>
      <c r="B61" s="8">
        <f>净值数据!U61</f>
        <v>34.4</v>
      </c>
      <c r="C61">
        <v>10000</v>
      </c>
      <c r="D61">
        <f t="shared" si="7"/>
        <v>110000</v>
      </c>
      <c r="E61" s="3">
        <f t="shared" si="0"/>
        <v>290.69767441860466</v>
      </c>
      <c r="F61">
        <f t="shared" si="8"/>
        <v>4677.3310363149358</v>
      </c>
      <c r="G61" s="3">
        <f t="shared" si="1"/>
        <v>160900.18764923379</v>
      </c>
      <c r="H61">
        <f t="shared" si="2"/>
        <v>80450.093824616895</v>
      </c>
      <c r="I61">
        <f t="shared" si="3"/>
        <v>55000</v>
      </c>
      <c r="J61">
        <f t="shared" si="4"/>
        <v>2338.6655181574679</v>
      </c>
      <c r="K61" s="7">
        <f t="shared" si="5"/>
        <v>0.46272897862939799</v>
      </c>
      <c r="L61">
        <f t="shared" si="6"/>
        <v>70450.093824616895</v>
      </c>
      <c r="O61" s="3">
        <f>SUM(H$4:H60)+G61</f>
        <v>847972.87022976461</v>
      </c>
      <c r="P61" s="7">
        <f>O61/SUM($C$4:C61)-1</f>
        <v>0.46202219005131839</v>
      </c>
    </row>
    <row r="62" spans="1:16" x14ac:dyDescent="0.2">
      <c r="A62" s="2">
        <f>净值数据!A62</f>
        <v>42704</v>
      </c>
      <c r="B62" s="8">
        <f>净值数据!U62</f>
        <v>34.29</v>
      </c>
      <c r="C62">
        <v>10000</v>
      </c>
      <c r="D62">
        <f t="shared" si="7"/>
        <v>65000</v>
      </c>
      <c r="E62" s="3">
        <f t="shared" si="0"/>
        <v>291.63021289005542</v>
      </c>
      <c r="F62">
        <f t="shared" si="8"/>
        <v>2630.2957310475231</v>
      </c>
      <c r="G62" s="3">
        <f t="shared" si="1"/>
        <v>90192.840617619571</v>
      </c>
      <c r="H62">
        <f t="shared" si="2"/>
        <v>0</v>
      </c>
      <c r="I62">
        <f t="shared" si="3"/>
        <v>65000</v>
      </c>
      <c r="J62">
        <f t="shared" si="4"/>
        <v>2630.2957310475231</v>
      </c>
      <c r="K62" s="7">
        <f t="shared" si="5"/>
        <v>0.38758216334799345</v>
      </c>
      <c r="L62">
        <f t="shared" si="6"/>
        <v>-10000</v>
      </c>
      <c r="O62" s="3">
        <f>SUM(H$4:H61)+G62</f>
        <v>857715.6170227672</v>
      </c>
      <c r="P62" s="7">
        <f>O62/SUM($C$4:C62)-1</f>
        <v>0.45375528308943602</v>
      </c>
    </row>
    <row r="63" spans="1:16" x14ac:dyDescent="0.2">
      <c r="A63" s="2">
        <f>净值数据!A63</f>
        <v>42734</v>
      </c>
      <c r="B63" s="8">
        <f>净值数据!U63</f>
        <v>33</v>
      </c>
      <c r="C63">
        <v>10000</v>
      </c>
      <c r="D63">
        <f t="shared" si="7"/>
        <v>75000</v>
      </c>
      <c r="E63" s="3">
        <f t="shared" si="0"/>
        <v>303.030303030303</v>
      </c>
      <c r="F63">
        <f t="shared" si="8"/>
        <v>2933.3260340778261</v>
      </c>
      <c r="G63" s="3">
        <f t="shared" si="1"/>
        <v>96799.759124568256</v>
      </c>
      <c r="H63">
        <f t="shared" si="2"/>
        <v>0</v>
      </c>
      <c r="I63">
        <f t="shared" si="3"/>
        <v>75000</v>
      </c>
      <c r="J63">
        <f t="shared" si="4"/>
        <v>2933.3260340778261</v>
      </c>
      <c r="K63" s="7">
        <f t="shared" si="5"/>
        <v>0.29066345499424351</v>
      </c>
      <c r="L63">
        <f>H63-C63+G63</f>
        <v>86799.759124568256</v>
      </c>
      <c r="O63" s="3">
        <f>SUM(H$4:H62)+G63</f>
        <v>864322.53552971594</v>
      </c>
      <c r="P63" s="7">
        <f>O63/SUM($C$4:C63)-1</f>
        <v>0.44053755921619331</v>
      </c>
    </row>
    <row r="64" spans="1:16" x14ac:dyDescent="0.2">
      <c r="H64">
        <f>SUM(H4:H63)</f>
        <v>767522.77640514763</v>
      </c>
      <c r="I64" s="3">
        <f>G63+H64</f>
        <v>864322.53552971594</v>
      </c>
      <c r="M64" t="s">
        <v>65</v>
      </c>
      <c r="N64">
        <f>XIRR(L4:L63,A4:A63,0.1)</f>
        <v>0.211730819940567</v>
      </c>
    </row>
  </sheetData>
  <phoneticPr fontId="2" type="noConversion"/>
  <conditionalFormatting sqref="K1:K64">
    <cfRule type="cellIs" dxfId="7" priority="3" operator="greaterThan">
      <formula>0.5</formula>
    </cfRule>
  </conditionalFormatting>
  <conditionalFormatting sqref="P3">
    <cfRule type="cellIs" dxfId="6" priority="2" operator="greaterThan">
      <formula>0.5</formula>
    </cfRule>
  </conditionalFormatting>
  <conditionalFormatting sqref="P4:P63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{115CE7D5-E4A0-4767-9BF7-FE2E0239A808}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15CE7D5-E4A0-4767-9BF7-FE2E0239A80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P4:P63</xm:sqref>
        </x14:conditionalFormatting>
      </x14:conditionalFormatting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4"/>
  <sheetViews>
    <sheetView workbookViewId="0">
      <selection activeCell="O1" sqref="O1:P1048576"/>
    </sheetView>
  </sheetViews>
  <sheetFormatPr defaultRowHeight="14.25" x14ac:dyDescent="0.2"/>
  <cols>
    <col min="1" max="2" width="11.625" style="3" customWidth="1"/>
    <col min="4" max="6" width="13" customWidth="1"/>
    <col min="7" max="7" width="12.75" customWidth="1"/>
    <col min="8" max="11" width="13" customWidth="1"/>
    <col min="15" max="15" width="17.75" customWidth="1"/>
    <col min="16" max="16" width="13" customWidth="1"/>
  </cols>
  <sheetData>
    <row r="1" spans="1:16" x14ac:dyDescent="0.2">
      <c r="M1" t="s">
        <v>66</v>
      </c>
      <c r="N1">
        <v>0.5</v>
      </c>
    </row>
    <row r="2" spans="1:16" x14ac:dyDescent="0.2">
      <c r="M2" t="s">
        <v>67</v>
      </c>
      <c r="N2">
        <v>0.4</v>
      </c>
    </row>
    <row r="3" spans="1:16" x14ac:dyDescent="0.2">
      <c r="A3" s="3" t="str">
        <f>净值数据!A3</f>
        <v>日期</v>
      </c>
      <c r="B3" s="3" t="s">
        <v>6</v>
      </c>
      <c r="C3" s="5" t="s">
        <v>5</v>
      </c>
      <c r="D3" s="5" t="s">
        <v>0</v>
      </c>
      <c r="E3" s="5" t="s">
        <v>1</v>
      </c>
      <c r="F3" s="5" t="s">
        <v>2</v>
      </c>
      <c r="G3" s="5" t="s">
        <v>3</v>
      </c>
      <c r="H3" t="s">
        <v>61</v>
      </c>
      <c r="I3" s="5" t="s">
        <v>62</v>
      </c>
      <c r="J3" s="5" t="s">
        <v>63</v>
      </c>
      <c r="K3" s="6" t="s">
        <v>4</v>
      </c>
      <c r="L3" s="5" t="s">
        <v>64</v>
      </c>
      <c r="O3" s="5" t="s">
        <v>68</v>
      </c>
      <c r="P3" s="6" t="s">
        <v>4</v>
      </c>
    </row>
    <row r="4" spans="1:16" x14ac:dyDescent="0.2">
      <c r="A4" s="2">
        <f>净值数据!A4</f>
        <v>40939</v>
      </c>
      <c r="B4" s="8">
        <f>净值数据!V4</f>
        <v>28.041564173013001</v>
      </c>
      <c r="C4">
        <v>10000</v>
      </c>
      <c r="D4">
        <f>C4</f>
        <v>10000</v>
      </c>
      <c r="E4" s="3">
        <f>C4/B4</f>
        <v>356.61348768924694</v>
      </c>
      <c r="F4">
        <f>E4</f>
        <v>356.61348768924694</v>
      </c>
      <c r="G4" s="3">
        <f>F4*B4</f>
        <v>10000</v>
      </c>
      <c r="H4">
        <f>IF(K4&gt;$N$2,G4*$N$1,0)</f>
        <v>0</v>
      </c>
      <c r="I4">
        <f>IF(K4&gt;$N$2,D4*(1-$N$1),D4)</f>
        <v>10000</v>
      </c>
      <c r="J4">
        <f>IF(K4&gt;$N$2,F4*(1-$N$1),F4)</f>
        <v>356.61348768924694</v>
      </c>
      <c r="K4" s="7">
        <f>G4/D4-1</f>
        <v>0</v>
      </c>
      <c r="L4">
        <f>H4-C4</f>
        <v>-10000</v>
      </c>
      <c r="O4" s="3">
        <f>G4</f>
        <v>10000</v>
      </c>
      <c r="P4" s="7">
        <f>O4/SUM($C$4:C4)-1</f>
        <v>0</v>
      </c>
    </row>
    <row r="5" spans="1:16" x14ac:dyDescent="0.2">
      <c r="A5" s="2">
        <f>净值数据!A5</f>
        <v>40968</v>
      </c>
      <c r="B5" s="8">
        <f>净值数据!V5</f>
        <v>30.890425803593999</v>
      </c>
      <c r="C5">
        <v>10000</v>
      </c>
      <c r="D5">
        <f>C5+I4</f>
        <v>20000</v>
      </c>
      <c r="E5" s="3">
        <f t="shared" ref="E5:E63" si="0">C5/B5</f>
        <v>323.72489986319749</v>
      </c>
      <c r="F5">
        <f>E5+J4</f>
        <v>680.33838755244437</v>
      </c>
      <c r="G5" s="3">
        <f t="shared" ref="G5:G63" si="1">F5*B5</f>
        <v>21015.942482025563</v>
      </c>
      <c r="H5">
        <f t="shared" ref="H5:H63" si="2">IF(K5&gt;$N$2,G5*$N$1,0)</f>
        <v>0</v>
      </c>
      <c r="I5">
        <f t="shared" ref="I5:I63" si="3">IF(K5&gt;$N$2,D5*(1-$N$1),D5)</f>
        <v>20000</v>
      </c>
      <c r="J5">
        <f t="shared" ref="J5:J63" si="4">IF(K5&gt;$N$2,F5*(1-$N$1),F5)</f>
        <v>680.33838755244437</v>
      </c>
      <c r="K5" s="7">
        <f t="shared" ref="K5:K63" si="5">G5/D5-1</f>
        <v>5.0797124101278124E-2</v>
      </c>
      <c r="L5">
        <f t="shared" ref="L5:L62" si="6">H5-C5</f>
        <v>-10000</v>
      </c>
      <c r="O5" s="3">
        <f>SUM(H$4:H4)+G5</f>
        <v>21015.942482025563</v>
      </c>
      <c r="P5" s="7">
        <f>O5/SUM($C$4:C5)-1</f>
        <v>5.0797124101278124E-2</v>
      </c>
    </row>
    <row r="6" spans="1:16" x14ac:dyDescent="0.2">
      <c r="A6" s="2">
        <f>净值数据!A6</f>
        <v>40998</v>
      </c>
      <c r="B6" s="8">
        <f>净值数据!V6</f>
        <v>28.786651061011</v>
      </c>
      <c r="C6">
        <v>10000</v>
      </c>
      <c r="D6">
        <f t="shared" ref="D6:D63" si="7">C6+I5</f>
        <v>30000</v>
      </c>
      <c r="E6" s="3">
        <f t="shared" si="0"/>
        <v>347.38323602859538</v>
      </c>
      <c r="F6">
        <f t="shared" ref="F6:F63" si="8">E6+J5</f>
        <v>1027.7216235810397</v>
      </c>
      <c r="G6" s="3">
        <f t="shared" si="1"/>
        <v>29584.663765883084</v>
      </c>
      <c r="H6">
        <f t="shared" si="2"/>
        <v>0</v>
      </c>
      <c r="I6">
        <f t="shared" si="3"/>
        <v>30000</v>
      </c>
      <c r="J6">
        <f t="shared" si="4"/>
        <v>1027.7216235810397</v>
      </c>
      <c r="K6" s="7">
        <f t="shared" si="5"/>
        <v>-1.3844541137230548E-2</v>
      </c>
      <c r="L6">
        <f t="shared" si="6"/>
        <v>-10000</v>
      </c>
      <c r="O6" s="3">
        <f>SUM(H$4:H5)+G6</f>
        <v>29584.663765883084</v>
      </c>
      <c r="P6" s="7">
        <f>O6/SUM($C$4:C6)-1</f>
        <v>-1.3844541137230548E-2</v>
      </c>
    </row>
    <row r="7" spans="1:16" x14ac:dyDescent="0.2">
      <c r="A7" s="2">
        <f>净值数据!A7</f>
        <v>41026</v>
      </c>
      <c r="B7" s="8">
        <f>净值数据!V7</f>
        <v>31.223523471168999</v>
      </c>
      <c r="C7">
        <v>10000</v>
      </c>
      <c r="D7">
        <f t="shared" si="7"/>
        <v>40000</v>
      </c>
      <c r="E7" s="3">
        <f t="shared" si="0"/>
        <v>320.2713495558483</v>
      </c>
      <c r="F7">
        <f t="shared" si="8"/>
        <v>1347.9929731368879</v>
      </c>
      <c r="G7" s="3">
        <f t="shared" si="1"/>
        <v>42089.090235710501</v>
      </c>
      <c r="H7">
        <f t="shared" si="2"/>
        <v>0</v>
      </c>
      <c r="I7">
        <f t="shared" si="3"/>
        <v>40000</v>
      </c>
      <c r="J7">
        <f t="shared" si="4"/>
        <v>1347.9929731368879</v>
      </c>
      <c r="K7" s="7">
        <f t="shared" si="5"/>
        <v>5.2227255892762559E-2</v>
      </c>
      <c r="L7">
        <f t="shared" si="6"/>
        <v>-10000</v>
      </c>
      <c r="O7" s="3">
        <f>SUM(H$4:H6)+G7</f>
        <v>42089.090235710501</v>
      </c>
      <c r="P7" s="7">
        <f>O7/SUM($C$4:C7)-1</f>
        <v>5.2227255892762559E-2</v>
      </c>
    </row>
    <row r="8" spans="1:16" x14ac:dyDescent="0.2">
      <c r="A8" s="2">
        <f>净值数据!A8</f>
        <v>41060</v>
      </c>
      <c r="B8" s="8">
        <f>净值数据!V8</f>
        <v>28.676681987683999</v>
      </c>
      <c r="C8">
        <v>10000</v>
      </c>
      <c r="D8">
        <f t="shared" si="7"/>
        <v>50000</v>
      </c>
      <c r="E8" s="3">
        <f t="shared" si="0"/>
        <v>348.71537803065149</v>
      </c>
      <c r="F8">
        <f t="shared" si="8"/>
        <v>1696.7083511675394</v>
      </c>
      <c r="G8" s="3">
        <f t="shared" si="1"/>
        <v>48655.965812279195</v>
      </c>
      <c r="H8">
        <f t="shared" si="2"/>
        <v>0</v>
      </c>
      <c r="I8">
        <f t="shared" si="3"/>
        <v>50000</v>
      </c>
      <c r="J8">
        <f t="shared" si="4"/>
        <v>1696.7083511675394</v>
      </c>
      <c r="K8" s="7">
        <f t="shared" si="5"/>
        <v>-2.6880683754416101E-2</v>
      </c>
      <c r="L8">
        <f t="shared" si="6"/>
        <v>-10000</v>
      </c>
      <c r="O8" s="3">
        <f>SUM(H$4:H7)+G8</f>
        <v>48655.965812279195</v>
      </c>
      <c r="P8" s="7">
        <f>O8/SUM($C$4:C8)-1</f>
        <v>-2.6880683754416101E-2</v>
      </c>
    </row>
    <row r="9" spans="1:16" x14ac:dyDescent="0.2">
      <c r="A9" s="2">
        <f>净值数据!A9</f>
        <v>41089</v>
      </c>
      <c r="B9" s="8">
        <f>净值数据!V9</f>
        <v>29.130173702838</v>
      </c>
      <c r="C9">
        <v>10000</v>
      </c>
      <c r="D9">
        <f t="shared" si="7"/>
        <v>60000</v>
      </c>
      <c r="E9" s="3">
        <f t="shared" si="0"/>
        <v>343.28665877559638</v>
      </c>
      <c r="F9">
        <f t="shared" si="8"/>
        <v>2039.9950099431358</v>
      </c>
      <c r="G9" s="3">
        <f t="shared" si="1"/>
        <v>59425.408992566277</v>
      </c>
      <c r="H9">
        <f t="shared" si="2"/>
        <v>0</v>
      </c>
      <c r="I9">
        <f t="shared" si="3"/>
        <v>60000</v>
      </c>
      <c r="J9">
        <f t="shared" si="4"/>
        <v>2039.9950099431358</v>
      </c>
      <c r="K9" s="7">
        <f t="shared" si="5"/>
        <v>-9.5765167905620396E-3</v>
      </c>
      <c r="L9">
        <f t="shared" si="6"/>
        <v>-10000</v>
      </c>
      <c r="O9" s="3">
        <f>SUM(H$4:H8)+G9</f>
        <v>59425.408992566277</v>
      </c>
      <c r="P9" s="7">
        <f>O9/SUM($C$4:C9)-1</f>
        <v>-9.5765167905620396E-3</v>
      </c>
    </row>
    <row r="10" spans="1:16" x14ac:dyDescent="0.2">
      <c r="A10" s="2">
        <f>净值数据!A10</f>
        <v>41121</v>
      </c>
      <c r="B10" s="8">
        <f>净值数据!V10</f>
        <v>31.121980451750002</v>
      </c>
      <c r="C10">
        <v>10000</v>
      </c>
      <c r="D10">
        <f t="shared" si="7"/>
        <v>70000</v>
      </c>
      <c r="E10" s="3">
        <f t="shared" si="0"/>
        <v>321.31631261395819</v>
      </c>
      <c r="F10">
        <f t="shared" si="8"/>
        <v>2361.3113225570942</v>
      </c>
      <c r="G10" s="3">
        <f t="shared" si="1"/>
        <v>73488.684821117829</v>
      </c>
      <c r="H10">
        <f t="shared" si="2"/>
        <v>0</v>
      </c>
      <c r="I10">
        <f t="shared" si="3"/>
        <v>70000</v>
      </c>
      <c r="J10">
        <f t="shared" si="4"/>
        <v>2361.3113225570942</v>
      </c>
      <c r="K10" s="7">
        <f t="shared" si="5"/>
        <v>4.9838354587397493E-2</v>
      </c>
      <c r="L10">
        <f t="shared" si="6"/>
        <v>-10000</v>
      </c>
      <c r="O10" s="3">
        <f>SUM(H$4:H9)+G10</f>
        <v>73488.684821117829</v>
      </c>
      <c r="P10" s="7">
        <f>O10/SUM($C$4:C10)-1</f>
        <v>4.9838354587397493E-2</v>
      </c>
    </row>
    <row r="11" spans="1:16" x14ac:dyDescent="0.2">
      <c r="A11" s="2">
        <f>净值数据!A11</f>
        <v>41152</v>
      </c>
      <c r="B11" s="8">
        <f>净值数据!V11</f>
        <v>28.961225808957</v>
      </c>
      <c r="C11">
        <v>10000</v>
      </c>
      <c r="D11">
        <f t="shared" si="7"/>
        <v>80000</v>
      </c>
      <c r="E11" s="3">
        <f t="shared" si="0"/>
        <v>345.28925211816289</v>
      </c>
      <c r="F11">
        <f t="shared" si="8"/>
        <v>2706.6005746752571</v>
      </c>
      <c r="G11" s="3">
        <f t="shared" si="1"/>
        <v>78386.4704178229</v>
      </c>
      <c r="H11">
        <f t="shared" si="2"/>
        <v>0</v>
      </c>
      <c r="I11">
        <f t="shared" si="3"/>
        <v>80000</v>
      </c>
      <c r="J11">
        <f t="shared" si="4"/>
        <v>2706.6005746752571</v>
      </c>
      <c r="K11" s="7">
        <f t="shared" si="5"/>
        <v>-2.0169119777213695E-2</v>
      </c>
      <c r="L11">
        <f t="shared" si="6"/>
        <v>-10000</v>
      </c>
      <c r="O11" s="3">
        <f>SUM(H$4:H10)+G11</f>
        <v>78386.4704178229</v>
      </c>
      <c r="P11" s="7">
        <f>O11/SUM($C$4:C11)-1</f>
        <v>-2.0169119777213695E-2</v>
      </c>
    </row>
    <row r="12" spans="1:16" x14ac:dyDescent="0.2">
      <c r="A12" s="2">
        <f>净值数据!A12</f>
        <v>41180</v>
      </c>
      <c r="B12" s="8">
        <f>净值数据!V12</f>
        <v>30.143861066124</v>
      </c>
      <c r="C12">
        <v>10000</v>
      </c>
      <c r="D12">
        <f t="shared" si="7"/>
        <v>90000</v>
      </c>
      <c r="E12" s="3">
        <f t="shared" si="0"/>
        <v>331.74250564862473</v>
      </c>
      <c r="F12">
        <f t="shared" si="8"/>
        <v>3038.3430803238816</v>
      </c>
      <c r="G12" s="3">
        <f t="shared" si="1"/>
        <v>91587.39168450232</v>
      </c>
      <c r="H12">
        <f t="shared" si="2"/>
        <v>0</v>
      </c>
      <c r="I12">
        <f t="shared" si="3"/>
        <v>90000</v>
      </c>
      <c r="J12">
        <f t="shared" si="4"/>
        <v>3038.3430803238816</v>
      </c>
      <c r="K12" s="7">
        <f t="shared" si="5"/>
        <v>1.7637685383359081E-2</v>
      </c>
      <c r="L12">
        <f t="shared" si="6"/>
        <v>-10000</v>
      </c>
      <c r="O12" s="3">
        <f>SUM(H$4:H11)+G12</f>
        <v>91587.39168450232</v>
      </c>
      <c r="P12" s="7">
        <f>O12/SUM($C$4:C12)-1</f>
        <v>1.7637685383359081E-2</v>
      </c>
    </row>
    <row r="13" spans="1:16" x14ac:dyDescent="0.2">
      <c r="A13" s="2">
        <f>净值数据!A13</f>
        <v>41213</v>
      </c>
      <c r="B13" s="8">
        <f>净值数据!V13</f>
        <v>29.877101233680001</v>
      </c>
      <c r="C13">
        <v>10000</v>
      </c>
      <c r="D13">
        <f t="shared" si="7"/>
        <v>100000</v>
      </c>
      <c r="E13" s="3">
        <f t="shared" si="0"/>
        <v>334.70449230620648</v>
      </c>
      <c r="F13">
        <f t="shared" si="8"/>
        <v>3373.0475726300883</v>
      </c>
      <c r="G13" s="3">
        <f t="shared" si="1"/>
        <v>100776.88379348775</v>
      </c>
      <c r="H13">
        <f t="shared" si="2"/>
        <v>0</v>
      </c>
      <c r="I13">
        <f t="shared" si="3"/>
        <v>100000</v>
      </c>
      <c r="J13">
        <f t="shared" si="4"/>
        <v>3373.0475726300883</v>
      </c>
      <c r="K13" s="7">
        <f t="shared" si="5"/>
        <v>7.7688379348774816E-3</v>
      </c>
      <c r="L13">
        <f t="shared" si="6"/>
        <v>-10000</v>
      </c>
      <c r="O13" s="3">
        <f>SUM(H$4:H12)+G13</f>
        <v>100776.88379348775</v>
      </c>
      <c r="P13" s="7">
        <f>O13/SUM($C$4:C13)-1</f>
        <v>7.7688379348774816E-3</v>
      </c>
    </row>
    <row r="14" spans="1:16" x14ac:dyDescent="0.2">
      <c r="A14" s="2">
        <f>净值数据!A14</f>
        <v>41243</v>
      </c>
      <c r="B14" s="8">
        <f>净值数据!V14</f>
        <v>23.981708936676998</v>
      </c>
      <c r="C14">
        <v>10000</v>
      </c>
      <c r="D14">
        <f t="shared" si="7"/>
        <v>110000</v>
      </c>
      <c r="E14" s="3">
        <f t="shared" si="0"/>
        <v>416.98446205000266</v>
      </c>
      <c r="F14">
        <f t="shared" si="8"/>
        <v>3790.0320346800909</v>
      </c>
      <c r="G14" s="3">
        <f t="shared" si="1"/>
        <v>90891.445116379648</v>
      </c>
      <c r="H14">
        <f t="shared" si="2"/>
        <v>0</v>
      </c>
      <c r="I14">
        <f t="shared" si="3"/>
        <v>110000</v>
      </c>
      <c r="J14">
        <f t="shared" si="4"/>
        <v>3790.0320346800909</v>
      </c>
      <c r="K14" s="7">
        <f t="shared" si="5"/>
        <v>-0.17371413530563962</v>
      </c>
      <c r="L14">
        <f t="shared" si="6"/>
        <v>-10000</v>
      </c>
      <c r="O14" s="3">
        <f>SUM(H$4:H13)+G14</f>
        <v>90891.445116379648</v>
      </c>
      <c r="P14" s="7">
        <f>O14/SUM($C$4:C14)-1</f>
        <v>-0.17371413530563962</v>
      </c>
    </row>
    <row r="15" spans="1:16" x14ac:dyDescent="0.2">
      <c r="A15" s="2">
        <f>净值数据!A15</f>
        <v>41274</v>
      </c>
      <c r="B15" s="8">
        <f>净值数据!V15</f>
        <v>25.10210023294</v>
      </c>
      <c r="C15">
        <v>10000</v>
      </c>
      <c r="D15">
        <f t="shared" si="7"/>
        <v>120000</v>
      </c>
      <c r="E15" s="3">
        <f t="shared" si="0"/>
        <v>398.37304078953491</v>
      </c>
      <c r="F15">
        <f t="shared" si="8"/>
        <v>4188.4050754696254</v>
      </c>
      <c r="G15" s="3">
        <f t="shared" si="1"/>
        <v>105137.76402059317</v>
      </c>
      <c r="H15">
        <f t="shared" si="2"/>
        <v>0</v>
      </c>
      <c r="I15">
        <f t="shared" si="3"/>
        <v>120000</v>
      </c>
      <c r="J15">
        <f t="shared" si="4"/>
        <v>4188.4050754696254</v>
      </c>
      <c r="K15" s="7">
        <f t="shared" si="5"/>
        <v>-0.12385196649505692</v>
      </c>
      <c r="L15">
        <f t="shared" si="6"/>
        <v>-10000</v>
      </c>
      <c r="O15" s="3">
        <f>SUM(H$4:H14)+G15</f>
        <v>105137.76402059317</v>
      </c>
      <c r="P15" s="7">
        <f>O15/SUM($C$4:C15)-1</f>
        <v>-0.12385196649505692</v>
      </c>
    </row>
    <row r="16" spans="1:16" x14ac:dyDescent="0.2">
      <c r="A16" s="2">
        <f>净值数据!A16</f>
        <v>41305</v>
      </c>
      <c r="B16" s="8">
        <f>净值数据!V16</f>
        <v>22.674585757704001</v>
      </c>
      <c r="C16">
        <v>10000</v>
      </c>
      <c r="D16">
        <f t="shared" si="7"/>
        <v>130000</v>
      </c>
      <c r="E16" s="3">
        <f t="shared" si="0"/>
        <v>441.02238986228724</v>
      </c>
      <c r="F16">
        <f t="shared" si="8"/>
        <v>4629.4274653319126</v>
      </c>
      <c r="G16" s="3">
        <f t="shared" si="1"/>
        <v>104970.35007173872</v>
      </c>
      <c r="H16">
        <f t="shared" si="2"/>
        <v>0</v>
      </c>
      <c r="I16">
        <f t="shared" si="3"/>
        <v>130000</v>
      </c>
      <c r="J16">
        <f t="shared" si="4"/>
        <v>4629.4274653319126</v>
      </c>
      <c r="K16" s="7">
        <f t="shared" si="5"/>
        <v>-0.19253576867893296</v>
      </c>
      <c r="L16">
        <f t="shared" si="6"/>
        <v>-10000</v>
      </c>
      <c r="O16" s="3">
        <f>SUM(H$4:H15)+G16</f>
        <v>104970.35007173872</v>
      </c>
      <c r="P16" s="7">
        <f>O16/SUM($C$4:C16)-1</f>
        <v>-0.19253576867893296</v>
      </c>
    </row>
    <row r="17" spans="1:16" x14ac:dyDescent="0.2">
      <c r="A17" s="2">
        <f>净值数据!A17</f>
        <v>41333</v>
      </c>
      <c r="B17" s="8">
        <f>净值数据!V17</f>
        <v>21.732034349736999</v>
      </c>
      <c r="C17">
        <v>10000</v>
      </c>
      <c r="D17">
        <f t="shared" si="7"/>
        <v>140000</v>
      </c>
      <c r="E17" s="3">
        <f t="shared" si="0"/>
        <v>460.15020218855028</v>
      </c>
      <c r="F17">
        <f t="shared" si="8"/>
        <v>5089.5776675204625</v>
      </c>
      <c r="G17" s="3">
        <f t="shared" si="1"/>
        <v>110606.876696209</v>
      </c>
      <c r="H17">
        <f t="shared" si="2"/>
        <v>0</v>
      </c>
      <c r="I17">
        <f t="shared" si="3"/>
        <v>140000</v>
      </c>
      <c r="J17">
        <f t="shared" si="4"/>
        <v>5089.5776675204625</v>
      </c>
      <c r="K17" s="7">
        <f t="shared" si="5"/>
        <v>-0.20995088074136425</v>
      </c>
      <c r="L17">
        <f t="shared" si="6"/>
        <v>-10000</v>
      </c>
      <c r="O17" s="3">
        <f>SUM(H$4:H16)+G17</f>
        <v>110606.876696209</v>
      </c>
      <c r="P17" s="7">
        <f>O17/SUM($C$4:C17)-1</f>
        <v>-0.20995088074136425</v>
      </c>
    </row>
    <row r="18" spans="1:16" x14ac:dyDescent="0.2">
      <c r="A18" s="2">
        <f>净值数据!A18</f>
        <v>41362</v>
      </c>
      <c r="B18" s="8">
        <f>净值数据!V18</f>
        <v>19.864715522632</v>
      </c>
      <c r="C18">
        <v>10000</v>
      </c>
      <c r="D18">
        <f t="shared" si="7"/>
        <v>150000</v>
      </c>
      <c r="E18" s="3">
        <f t="shared" si="0"/>
        <v>503.4051450979469</v>
      </c>
      <c r="F18">
        <f t="shared" si="8"/>
        <v>5592.9828126184093</v>
      </c>
      <c r="G18" s="3">
        <f t="shared" si="1"/>
        <v>111103.0124956349</v>
      </c>
      <c r="H18">
        <f t="shared" si="2"/>
        <v>0</v>
      </c>
      <c r="I18">
        <f t="shared" si="3"/>
        <v>150000</v>
      </c>
      <c r="J18">
        <f t="shared" si="4"/>
        <v>5592.9828126184093</v>
      </c>
      <c r="K18" s="7">
        <f t="shared" si="5"/>
        <v>-0.25931325002910066</v>
      </c>
      <c r="L18">
        <f t="shared" si="6"/>
        <v>-10000</v>
      </c>
      <c r="O18" s="3">
        <f>SUM(H$4:H17)+G18</f>
        <v>111103.0124956349</v>
      </c>
      <c r="P18" s="7">
        <f>O18/SUM($C$4:C18)-1</f>
        <v>-0.25931325002910066</v>
      </c>
    </row>
    <row r="19" spans="1:16" x14ac:dyDescent="0.2">
      <c r="A19" s="2">
        <f>净值数据!A19</f>
        <v>41390</v>
      </c>
      <c r="B19" s="8">
        <f>净值数据!V19</f>
        <v>19.517927740455001</v>
      </c>
      <c r="C19">
        <v>10000</v>
      </c>
      <c r="D19">
        <f t="shared" si="7"/>
        <v>160000</v>
      </c>
      <c r="E19" s="3">
        <f t="shared" si="0"/>
        <v>512.34947341632494</v>
      </c>
      <c r="F19">
        <f t="shared" si="8"/>
        <v>6105.3322860347344</v>
      </c>
      <c r="G19" s="3">
        <f t="shared" si="1"/>
        <v>119163.43439029288</v>
      </c>
      <c r="H19">
        <f t="shared" si="2"/>
        <v>0</v>
      </c>
      <c r="I19">
        <f t="shared" si="3"/>
        <v>160000</v>
      </c>
      <c r="J19">
        <f t="shared" si="4"/>
        <v>6105.3322860347344</v>
      </c>
      <c r="K19" s="7">
        <f t="shared" si="5"/>
        <v>-0.25522853506066945</v>
      </c>
      <c r="L19">
        <f t="shared" si="6"/>
        <v>-10000</v>
      </c>
      <c r="O19" s="3">
        <f>SUM(H$4:H18)+G19</f>
        <v>119163.43439029288</v>
      </c>
      <c r="P19" s="7">
        <f>O19/SUM($C$4:C19)-1</f>
        <v>-0.25522853506066945</v>
      </c>
    </row>
    <row r="20" spans="1:16" x14ac:dyDescent="0.2">
      <c r="A20" s="2">
        <f>净值数据!A20</f>
        <v>41425</v>
      </c>
      <c r="B20" s="8">
        <f>净值数据!V20</f>
        <v>21.118486735116001</v>
      </c>
      <c r="C20">
        <v>10000</v>
      </c>
      <c r="D20">
        <f t="shared" si="7"/>
        <v>170000</v>
      </c>
      <c r="E20" s="3">
        <f t="shared" si="0"/>
        <v>473.51877648372948</v>
      </c>
      <c r="F20">
        <f t="shared" si="8"/>
        <v>6578.8510625184636</v>
      </c>
      <c r="G20" s="3">
        <f t="shared" si="1"/>
        <v>138935.37889609998</v>
      </c>
      <c r="H20">
        <f t="shared" si="2"/>
        <v>0</v>
      </c>
      <c r="I20">
        <f t="shared" si="3"/>
        <v>170000</v>
      </c>
      <c r="J20">
        <f t="shared" si="4"/>
        <v>6578.8510625184636</v>
      </c>
      <c r="K20" s="7">
        <f t="shared" si="5"/>
        <v>-0.18273306531705891</v>
      </c>
      <c r="L20">
        <f t="shared" si="6"/>
        <v>-10000</v>
      </c>
      <c r="O20" s="3">
        <f>SUM(H$4:H19)+G20</f>
        <v>138935.37889609998</v>
      </c>
      <c r="P20" s="7">
        <f>O20/SUM($C$4:C20)-1</f>
        <v>-0.18273306531705891</v>
      </c>
    </row>
    <row r="21" spans="1:16" x14ac:dyDescent="0.2">
      <c r="A21" s="2">
        <f>净值数据!A21</f>
        <v>41453</v>
      </c>
      <c r="B21" s="8">
        <f>净值数据!V21</f>
        <v>18.444836773864999</v>
      </c>
      <c r="C21">
        <v>10000</v>
      </c>
      <c r="D21">
        <f t="shared" si="7"/>
        <v>180000</v>
      </c>
      <c r="E21" s="3">
        <f t="shared" si="0"/>
        <v>542.15714254350451</v>
      </c>
      <c r="F21">
        <f t="shared" si="8"/>
        <v>7121.0082050619676</v>
      </c>
      <c r="G21" s="3">
        <f t="shared" si="1"/>
        <v>131345.83400772137</v>
      </c>
      <c r="H21">
        <f t="shared" si="2"/>
        <v>0</v>
      </c>
      <c r="I21">
        <f t="shared" si="3"/>
        <v>180000</v>
      </c>
      <c r="J21">
        <f t="shared" si="4"/>
        <v>7121.0082050619676</v>
      </c>
      <c r="K21" s="7">
        <f t="shared" si="5"/>
        <v>-0.27030092217932578</v>
      </c>
      <c r="L21">
        <f t="shared" si="6"/>
        <v>-10000</v>
      </c>
      <c r="O21" s="3">
        <f>SUM(H$4:H20)+G21</f>
        <v>131345.83400772137</v>
      </c>
      <c r="P21" s="7">
        <f>O21/SUM($C$4:C21)-1</f>
        <v>-0.27030092217932578</v>
      </c>
    </row>
    <row r="22" spans="1:16" x14ac:dyDescent="0.2">
      <c r="A22" s="2">
        <f>净值数据!A22</f>
        <v>41486</v>
      </c>
      <c r="B22" s="8">
        <f>净值数据!V22</f>
        <v>17.441599643949001</v>
      </c>
      <c r="C22">
        <v>10000</v>
      </c>
      <c r="D22">
        <f t="shared" si="7"/>
        <v>190000</v>
      </c>
      <c r="E22" s="3">
        <f t="shared" si="0"/>
        <v>573.34190694311064</v>
      </c>
      <c r="F22">
        <f t="shared" si="8"/>
        <v>7694.3501120050787</v>
      </c>
      <c r="G22" s="3">
        <f t="shared" si="1"/>
        <v>134201.77417396673</v>
      </c>
      <c r="H22">
        <f t="shared" si="2"/>
        <v>0</v>
      </c>
      <c r="I22">
        <f t="shared" si="3"/>
        <v>190000</v>
      </c>
      <c r="J22">
        <f t="shared" si="4"/>
        <v>7694.3501120050787</v>
      </c>
      <c r="K22" s="7">
        <f t="shared" si="5"/>
        <v>-0.29367487276859616</v>
      </c>
      <c r="L22">
        <f t="shared" si="6"/>
        <v>-10000</v>
      </c>
      <c r="O22" s="3">
        <f>SUM(H$4:H21)+G22</f>
        <v>134201.77417396673</v>
      </c>
      <c r="P22" s="7">
        <f>O22/SUM($C$4:C22)-1</f>
        <v>-0.29367487276859616</v>
      </c>
    </row>
    <row r="23" spans="1:16" x14ac:dyDescent="0.2">
      <c r="A23" s="2">
        <f>净值数据!A23</f>
        <v>41516</v>
      </c>
      <c r="B23" s="8">
        <f>净值数据!V23</f>
        <v>17.828168079329</v>
      </c>
      <c r="C23">
        <v>10000</v>
      </c>
      <c r="D23">
        <f t="shared" si="7"/>
        <v>200000</v>
      </c>
      <c r="E23" s="3">
        <f t="shared" si="0"/>
        <v>560.91012579102687</v>
      </c>
      <c r="F23">
        <f t="shared" si="8"/>
        <v>8255.2602377961048</v>
      </c>
      <c r="G23" s="3">
        <f t="shared" si="1"/>
        <v>147176.16705803043</v>
      </c>
      <c r="H23">
        <f t="shared" si="2"/>
        <v>0</v>
      </c>
      <c r="I23">
        <f t="shared" si="3"/>
        <v>200000</v>
      </c>
      <c r="J23">
        <f t="shared" si="4"/>
        <v>8255.2602377961048</v>
      </c>
      <c r="K23" s="7">
        <f t="shared" si="5"/>
        <v>-0.26411916470984786</v>
      </c>
      <c r="L23">
        <f t="shared" si="6"/>
        <v>-10000</v>
      </c>
      <c r="O23" s="3">
        <f>SUM(H$4:H22)+G23</f>
        <v>147176.16705803043</v>
      </c>
      <c r="P23" s="7">
        <f>O23/SUM($C$4:C23)-1</f>
        <v>-0.26411916470984786</v>
      </c>
    </row>
    <row r="24" spans="1:16" x14ac:dyDescent="0.2">
      <c r="A24" s="2">
        <f>净值数据!A24</f>
        <v>41547</v>
      </c>
      <c r="B24" s="8">
        <f>净值数据!V24</f>
        <v>16.567218659160002</v>
      </c>
      <c r="C24">
        <v>10000</v>
      </c>
      <c r="D24">
        <f t="shared" si="7"/>
        <v>210000</v>
      </c>
      <c r="E24" s="3">
        <f t="shared" si="0"/>
        <v>603.60161869844148</v>
      </c>
      <c r="F24">
        <f t="shared" si="8"/>
        <v>8858.8618564945464</v>
      </c>
      <c r="G24" s="3">
        <f t="shared" si="1"/>
        <v>146766.70144783726</v>
      </c>
      <c r="H24">
        <f t="shared" si="2"/>
        <v>0</v>
      </c>
      <c r="I24">
        <f t="shared" si="3"/>
        <v>210000</v>
      </c>
      <c r="J24">
        <f t="shared" si="4"/>
        <v>8858.8618564945464</v>
      </c>
      <c r="K24" s="7">
        <f t="shared" si="5"/>
        <v>-0.3011109454864892</v>
      </c>
      <c r="L24">
        <f t="shared" si="6"/>
        <v>-10000</v>
      </c>
      <c r="O24" s="3">
        <f>SUM(H$4:H23)+G24</f>
        <v>146766.70144783726</v>
      </c>
      <c r="P24" s="7">
        <f>O24/SUM($C$4:C24)-1</f>
        <v>-0.3011109454864892</v>
      </c>
    </row>
    <row r="25" spans="1:16" x14ac:dyDescent="0.2">
      <c r="A25" s="2">
        <f>净值数据!A25</f>
        <v>41578</v>
      </c>
      <c r="B25" s="8">
        <f>净值数据!V25</f>
        <v>15.011740907271999</v>
      </c>
      <c r="C25">
        <v>10000</v>
      </c>
      <c r="D25">
        <f t="shared" si="7"/>
        <v>220000</v>
      </c>
      <c r="E25" s="3">
        <f t="shared" si="0"/>
        <v>666.1452566874367</v>
      </c>
      <c r="F25">
        <f t="shared" si="8"/>
        <v>9525.0071131819823</v>
      </c>
      <c r="G25" s="3">
        <f t="shared" si="1"/>
        <v>142986.93892301075</v>
      </c>
      <c r="H25">
        <f t="shared" si="2"/>
        <v>0</v>
      </c>
      <c r="I25">
        <f t="shared" si="3"/>
        <v>220000</v>
      </c>
      <c r="J25">
        <f t="shared" si="4"/>
        <v>9525.0071131819823</v>
      </c>
      <c r="K25" s="7">
        <f t="shared" si="5"/>
        <v>-0.35005936853176933</v>
      </c>
      <c r="L25">
        <f t="shared" si="6"/>
        <v>-10000</v>
      </c>
      <c r="O25" s="3">
        <f>SUM(H$4:H24)+G25</f>
        <v>142986.93892301075</v>
      </c>
      <c r="P25" s="7">
        <f>O25/SUM($C$4:C25)-1</f>
        <v>-0.35005936853176933</v>
      </c>
    </row>
    <row r="26" spans="1:16" x14ac:dyDescent="0.2">
      <c r="A26" s="2">
        <f>净值数据!A26</f>
        <v>41607</v>
      </c>
      <c r="B26" s="8">
        <f>净值数据!V26</f>
        <v>15.416717363385001</v>
      </c>
      <c r="C26">
        <v>10000</v>
      </c>
      <c r="D26">
        <f t="shared" si="7"/>
        <v>230000</v>
      </c>
      <c r="E26" s="3">
        <f t="shared" si="0"/>
        <v>648.64651561623566</v>
      </c>
      <c r="F26">
        <f t="shared" si="8"/>
        <v>10173.653628798218</v>
      </c>
      <c r="G26" s="3">
        <f t="shared" si="1"/>
        <v>156844.34254815831</v>
      </c>
      <c r="H26">
        <f>IF(K26&gt;$N$2,G26*$N$1,0)</f>
        <v>0</v>
      </c>
      <c r="I26">
        <f t="shared" si="3"/>
        <v>230000</v>
      </c>
      <c r="J26">
        <f t="shared" si="4"/>
        <v>10173.653628798218</v>
      </c>
      <c r="K26" s="7">
        <f t="shared" si="5"/>
        <v>-0.31806807587757258</v>
      </c>
      <c r="L26">
        <f t="shared" si="6"/>
        <v>-10000</v>
      </c>
      <c r="O26" s="3">
        <f>SUM(H$4:H25)+G26</f>
        <v>156844.34254815831</v>
      </c>
      <c r="P26" s="7">
        <f>O26/SUM($C$4:C26)-1</f>
        <v>-0.31806807587757258</v>
      </c>
    </row>
    <row r="27" spans="1:16" x14ac:dyDescent="0.2">
      <c r="A27" s="2">
        <f>净值数据!A27</f>
        <v>41639</v>
      </c>
      <c r="B27" s="8">
        <f>净值数据!V27</f>
        <v>14.413480233469</v>
      </c>
      <c r="C27">
        <v>10000</v>
      </c>
      <c r="D27">
        <f t="shared" si="7"/>
        <v>240000</v>
      </c>
      <c r="E27" s="3">
        <f t="shared" si="0"/>
        <v>693.79496402120674</v>
      </c>
      <c r="F27">
        <f t="shared" si="8"/>
        <v>10867.448592819424</v>
      </c>
      <c r="G27" s="3">
        <f t="shared" si="1"/>
        <v>156637.75548084328</v>
      </c>
      <c r="H27">
        <f t="shared" si="2"/>
        <v>0</v>
      </c>
      <c r="I27">
        <f t="shared" si="3"/>
        <v>240000</v>
      </c>
      <c r="J27">
        <f t="shared" si="4"/>
        <v>10867.448592819424</v>
      </c>
      <c r="K27" s="7">
        <f t="shared" si="5"/>
        <v>-0.34734268549648639</v>
      </c>
      <c r="L27">
        <f t="shared" si="6"/>
        <v>-10000</v>
      </c>
      <c r="O27" s="3">
        <f>SUM(H$4:H26)+G27</f>
        <v>156637.75548084328</v>
      </c>
      <c r="P27" s="7">
        <f>O27/SUM($C$4:C27)-1</f>
        <v>-0.34734268549648639</v>
      </c>
    </row>
    <row r="28" spans="1:16" x14ac:dyDescent="0.2">
      <c r="A28" s="2">
        <f>净值数据!A28</f>
        <v>41669</v>
      </c>
      <c r="B28" s="8">
        <f>净值数据!V28</f>
        <v>13.474671176117001</v>
      </c>
      <c r="C28">
        <v>10000</v>
      </c>
      <c r="D28">
        <f t="shared" si="7"/>
        <v>250000</v>
      </c>
      <c r="E28" s="3">
        <f t="shared" si="0"/>
        <v>742.13313774397443</v>
      </c>
      <c r="F28">
        <f t="shared" si="8"/>
        <v>11609.581730563399</v>
      </c>
      <c r="G28" s="3">
        <f t="shared" si="1"/>
        <v>156435.29631159717</v>
      </c>
      <c r="H28">
        <f t="shared" si="2"/>
        <v>0</v>
      </c>
      <c r="I28">
        <f t="shared" si="3"/>
        <v>250000</v>
      </c>
      <c r="J28">
        <f t="shared" si="4"/>
        <v>11609.581730563399</v>
      </c>
      <c r="K28" s="7">
        <f t="shared" si="5"/>
        <v>-0.37425881475361134</v>
      </c>
      <c r="L28">
        <f t="shared" si="6"/>
        <v>-10000</v>
      </c>
      <c r="O28" s="3">
        <f>SUM(H$4:H27)+G28</f>
        <v>156435.29631159717</v>
      </c>
      <c r="P28" s="7">
        <f>O28/SUM($C$4:C28)-1</f>
        <v>-0.37425881475361134</v>
      </c>
    </row>
    <row r="29" spans="1:16" x14ac:dyDescent="0.2">
      <c r="A29" s="2">
        <f>净值数据!A29</f>
        <v>41698</v>
      </c>
      <c r="B29" s="8">
        <f>净值数据!V29</f>
        <v>14.054523829187</v>
      </c>
      <c r="C29">
        <v>10000</v>
      </c>
      <c r="D29">
        <f t="shared" si="7"/>
        <v>260000</v>
      </c>
      <c r="E29" s="3">
        <f t="shared" si="0"/>
        <v>711.5146782300103</v>
      </c>
      <c r="F29">
        <f t="shared" si="8"/>
        <v>12321.09640879341</v>
      </c>
      <c r="G29" s="3">
        <f t="shared" si="1"/>
        <v>173167.14307909735</v>
      </c>
      <c r="H29">
        <f t="shared" si="2"/>
        <v>0</v>
      </c>
      <c r="I29">
        <f t="shared" si="3"/>
        <v>260000</v>
      </c>
      <c r="J29">
        <f t="shared" si="4"/>
        <v>12321.09640879341</v>
      </c>
      <c r="K29" s="7">
        <f t="shared" si="5"/>
        <v>-0.33397252661885635</v>
      </c>
      <c r="L29">
        <f t="shared" si="6"/>
        <v>-10000</v>
      </c>
      <c r="O29" s="3">
        <f>SUM(H$4:H28)+G29</f>
        <v>173167.14307909735</v>
      </c>
      <c r="P29" s="7">
        <f>O29/SUM($C$4:C29)-1</f>
        <v>-0.33397252661885635</v>
      </c>
    </row>
    <row r="30" spans="1:16" x14ac:dyDescent="0.2">
      <c r="A30" s="2">
        <f>净值数据!A30</f>
        <v>41729</v>
      </c>
      <c r="B30" s="8">
        <f>净值数据!V30</f>
        <v>15.343085280455</v>
      </c>
      <c r="C30">
        <v>10000</v>
      </c>
      <c r="D30">
        <f t="shared" si="7"/>
        <v>270000</v>
      </c>
      <c r="E30" s="3">
        <f t="shared" si="0"/>
        <v>651.75939631507083</v>
      </c>
      <c r="F30">
        <f t="shared" si="8"/>
        <v>12972.85580510848</v>
      </c>
      <c r="G30" s="3">
        <f t="shared" si="1"/>
        <v>199043.63294882511</v>
      </c>
      <c r="H30">
        <f t="shared" si="2"/>
        <v>0</v>
      </c>
      <c r="I30">
        <f t="shared" si="3"/>
        <v>270000</v>
      </c>
      <c r="J30">
        <f t="shared" si="4"/>
        <v>12972.85580510848</v>
      </c>
      <c r="K30" s="7">
        <f t="shared" si="5"/>
        <v>-0.2628013594487959</v>
      </c>
      <c r="L30">
        <f t="shared" si="6"/>
        <v>-10000</v>
      </c>
      <c r="O30" s="3">
        <f>SUM(H$4:H29)+G30</f>
        <v>199043.63294882511</v>
      </c>
      <c r="P30" s="7">
        <f>O30/SUM($C$4:C30)-1</f>
        <v>-0.2628013594487959</v>
      </c>
    </row>
    <row r="31" spans="1:16" x14ac:dyDescent="0.2">
      <c r="A31" s="2">
        <f>净值数据!A31</f>
        <v>41759</v>
      </c>
      <c r="B31" s="8">
        <f>净值数据!V31</f>
        <v>16.199058244511999</v>
      </c>
      <c r="C31">
        <v>10000</v>
      </c>
      <c r="D31">
        <f t="shared" si="7"/>
        <v>280000</v>
      </c>
      <c r="E31" s="3">
        <f t="shared" si="0"/>
        <v>617.31983730522427</v>
      </c>
      <c r="F31">
        <f t="shared" si="8"/>
        <v>13590.175642413704</v>
      </c>
      <c r="G31" s="3">
        <f t="shared" si="1"/>
        <v>220148.04678460787</v>
      </c>
      <c r="H31">
        <f t="shared" si="2"/>
        <v>0</v>
      </c>
      <c r="I31">
        <f t="shared" si="3"/>
        <v>280000</v>
      </c>
      <c r="J31">
        <f t="shared" si="4"/>
        <v>13590.175642413704</v>
      </c>
      <c r="K31" s="7">
        <f t="shared" si="5"/>
        <v>-0.21375697576925756</v>
      </c>
      <c r="L31">
        <f t="shared" si="6"/>
        <v>-10000</v>
      </c>
      <c r="O31" s="3">
        <f>SUM(H$4:H30)+G31</f>
        <v>220148.04678460787</v>
      </c>
      <c r="P31" s="7">
        <f>O31/SUM($C$4:C31)-1</f>
        <v>-0.21375697576925756</v>
      </c>
    </row>
    <row r="32" spans="1:16" x14ac:dyDescent="0.2">
      <c r="A32" s="2">
        <f>净值数据!A32</f>
        <v>41789</v>
      </c>
      <c r="B32" s="8">
        <f>净值数据!V32</f>
        <v>15.444329394484001</v>
      </c>
      <c r="C32">
        <v>10000</v>
      </c>
      <c r="D32">
        <f t="shared" si="7"/>
        <v>290000</v>
      </c>
      <c r="E32" s="3">
        <f t="shared" si="0"/>
        <v>647.48683769795389</v>
      </c>
      <c r="F32">
        <f t="shared" si="8"/>
        <v>14237.662480111658</v>
      </c>
      <c r="G32" s="3">
        <f t="shared" si="1"/>
        <v>219891.14915033046</v>
      </c>
      <c r="H32">
        <f t="shared" si="2"/>
        <v>0</v>
      </c>
      <c r="I32">
        <f t="shared" si="3"/>
        <v>290000</v>
      </c>
      <c r="J32">
        <f t="shared" si="4"/>
        <v>14237.662480111658</v>
      </c>
      <c r="K32" s="7">
        <f t="shared" si="5"/>
        <v>-0.24175465810230878</v>
      </c>
      <c r="L32">
        <f t="shared" si="6"/>
        <v>-10000</v>
      </c>
      <c r="O32" s="3">
        <f>SUM(H$4:H31)+G32</f>
        <v>219891.14915033046</v>
      </c>
      <c r="P32" s="7">
        <f>O32/SUM($C$4:C32)-1</f>
        <v>-0.24175465810230878</v>
      </c>
    </row>
    <row r="33" spans="1:16" x14ac:dyDescent="0.2">
      <c r="A33" s="2">
        <f>净值数据!A33</f>
        <v>41820</v>
      </c>
      <c r="B33" s="8">
        <f>净值数据!V33</f>
        <v>16.502790586597001</v>
      </c>
      <c r="C33">
        <v>10000</v>
      </c>
      <c r="D33">
        <f t="shared" si="7"/>
        <v>300000</v>
      </c>
      <c r="E33" s="3">
        <f t="shared" si="0"/>
        <v>605.95812250818085</v>
      </c>
      <c r="F33">
        <f t="shared" si="8"/>
        <v>14843.620602619838</v>
      </c>
      <c r="G33" s="3">
        <f t="shared" si="1"/>
        <v>244961.16235193197</v>
      </c>
      <c r="H33">
        <f t="shared" si="2"/>
        <v>0</v>
      </c>
      <c r="I33">
        <f t="shared" si="3"/>
        <v>300000</v>
      </c>
      <c r="J33">
        <f t="shared" si="4"/>
        <v>14843.620602619838</v>
      </c>
      <c r="K33" s="7">
        <f t="shared" si="5"/>
        <v>-0.18346279216022676</v>
      </c>
      <c r="L33">
        <f t="shared" si="6"/>
        <v>-10000</v>
      </c>
      <c r="O33" s="3">
        <f>SUM(H$4:H32)+G33</f>
        <v>244961.16235193197</v>
      </c>
      <c r="P33" s="7">
        <f>O33/SUM($C$4:C33)-1</f>
        <v>-0.18346279216022676</v>
      </c>
    </row>
    <row r="34" spans="1:16" x14ac:dyDescent="0.2">
      <c r="A34" s="2">
        <f>净值数据!A34</f>
        <v>41851</v>
      </c>
      <c r="B34" s="8">
        <f>净值数据!V34</f>
        <v>18.570838813799998</v>
      </c>
      <c r="C34">
        <v>10000</v>
      </c>
      <c r="D34">
        <f t="shared" si="7"/>
        <v>310000</v>
      </c>
      <c r="E34" s="3">
        <f t="shared" si="0"/>
        <v>538.47863848610848</v>
      </c>
      <c r="F34">
        <f t="shared" si="8"/>
        <v>15382.099241105947</v>
      </c>
      <c r="G34" s="3">
        <f t="shared" si="1"/>
        <v>285658.48562445381</v>
      </c>
      <c r="H34">
        <f t="shared" si="2"/>
        <v>0</v>
      </c>
      <c r="I34">
        <f t="shared" si="3"/>
        <v>310000</v>
      </c>
      <c r="J34">
        <f t="shared" si="4"/>
        <v>15382.099241105947</v>
      </c>
      <c r="K34" s="7">
        <f t="shared" si="5"/>
        <v>-7.8521014114665166E-2</v>
      </c>
      <c r="L34">
        <f t="shared" si="6"/>
        <v>-10000</v>
      </c>
      <c r="O34" s="3">
        <f>SUM(H$4:H33)+G34</f>
        <v>285658.48562445381</v>
      </c>
      <c r="P34" s="7">
        <f>O34/SUM($C$4:C34)-1</f>
        <v>-7.8521014114665166E-2</v>
      </c>
    </row>
    <row r="35" spans="1:16" x14ac:dyDescent="0.2">
      <c r="A35" s="2">
        <f>净值数据!A35</f>
        <v>41880</v>
      </c>
      <c r="B35" s="8">
        <f>净值数据!V35</f>
        <v>17.938721556600001</v>
      </c>
      <c r="C35">
        <v>10000</v>
      </c>
      <c r="D35">
        <f t="shared" si="7"/>
        <v>320000</v>
      </c>
      <c r="E35" s="3">
        <f t="shared" si="0"/>
        <v>557.45332622774379</v>
      </c>
      <c r="F35">
        <f t="shared" si="8"/>
        <v>15939.552567333691</v>
      </c>
      <c r="G35" s="3">
        <f t="shared" si="1"/>
        <v>285935.19524218776</v>
      </c>
      <c r="H35">
        <f t="shared" si="2"/>
        <v>0</v>
      </c>
      <c r="I35">
        <f t="shared" si="3"/>
        <v>320000</v>
      </c>
      <c r="J35">
        <f t="shared" si="4"/>
        <v>15939.552567333691</v>
      </c>
      <c r="K35" s="7">
        <f t="shared" si="5"/>
        <v>-0.10645251486816321</v>
      </c>
      <c r="L35">
        <f t="shared" si="6"/>
        <v>-10000</v>
      </c>
      <c r="O35" s="3">
        <f>SUM(H$4:H34)+G35</f>
        <v>285935.19524218776</v>
      </c>
      <c r="P35" s="7">
        <f>O35/SUM($C$4:C35)-1</f>
        <v>-0.10645251486816321</v>
      </c>
    </row>
    <row r="36" spans="1:16" x14ac:dyDescent="0.2">
      <c r="A36" s="2">
        <f>净值数据!A36</f>
        <v>41912</v>
      </c>
      <c r="B36" s="8">
        <f>净值数据!V36</f>
        <v>17.689705667399998</v>
      </c>
      <c r="C36">
        <v>10000</v>
      </c>
      <c r="D36">
        <f t="shared" si="7"/>
        <v>330000</v>
      </c>
      <c r="E36" s="3">
        <f t="shared" si="0"/>
        <v>565.30053060344574</v>
      </c>
      <c r="F36">
        <f t="shared" si="8"/>
        <v>16504.853097937135</v>
      </c>
      <c r="G36" s="3">
        <f t="shared" si="1"/>
        <v>291965.99338618299</v>
      </c>
      <c r="H36">
        <f t="shared" si="2"/>
        <v>0</v>
      </c>
      <c r="I36">
        <f t="shared" si="3"/>
        <v>330000</v>
      </c>
      <c r="J36">
        <f t="shared" si="4"/>
        <v>16504.853097937135</v>
      </c>
      <c r="K36" s="7">
        <f t="shared" si="5"/>
        <v>-0.11525456549641522</v>
      </c>
      <c r="L36">
        <f t="shared" si="6"/>
        <v>-10000</v>
      </c>
      <c r="O36" s="3">
        <f>SUM(H$4:H35)+G36</f>
        <v>291965.99338618299</v>
      </c>
      <c r="P36" s="7">
        <f>O36/SUM($C$4:C36)-1</f>
        <v>-0.11525456549641522</v>
      </c>
    </row>
    <row r="37" spans="1:16" x14ac:dyDescent="0.2">
      <c r="A37" s="2">
        <f>净值数据!A37</f>
        <v>41943</v>
      </c>
      <c r="B37" s="8">
        <f>净值数据!V37</f>
        <v>16.942657999800002</v>
      </c>
      <c r="C37">
        <v>10000</v>
      </c>
      <c r="D37">
        <f t="shared" si="7"/>
        <v>340000</v>
      </c>
      <c r="E37" s="3">
        <f t="shared" si="0"/>
        <v>590.22616168714762</v>
      </c>
      <c r="F37">
        <f t="shared" si="8"/>
        <v>17095.079259624283</v>
      </c>
      <c r="G37" s="3">
        <f t="shared" si="1"/>
        <v>289636.08137528843</v>
      </c>
      <c r="H37">
        <f t="shared" si="2"/>
        <v>0</v>
      </c>
      <c r="I37">
        <f t="shared" si="3"/>
        <v>340000</v>
      </c>
      <c r="J37">
        <f t="shared" si="4"/>
        <v>17095.079259624283</v>
      </c>
      <c r="K37" s="7">
        <f t="shared" si="5"/>
        <v>-0.14812917242562229</v>
      </c>
      <c r="L37">
        <f t="shared" si="6"/>
        <v>-10000</v>
      </c>
      <c r="O37" s="3">
        <f>SUM(H$4:H36)+G37</f>
        <v>289636.08137528843</v>
      </c>
      <c r="P37" s="7">
        <f>O37/SUM($C$4:C37)-1</f>
        <v>-0.14812917242562229</v>
      </c>
    </row>
    <row r="38" spans="1:16" x14ac:dyDescent="0.2">
      <c r="A38" s="2">
        <f>净值数据!A38</f>
        <v>41971</v>
      </c>
      <c r="B38" s="8">
        <f>净值数据!V38</f>
        <v>17.335336902000002</v>
      </c>
      <c r="C38">
        <v>10000</v>
      </c>
      <c r="D38">
        <f t="shared" si="7"/>
        <v>350000</v>
      </c>
      <c r="E38" s="3">
        <f t="shared" si="0"/>
        <v>576.85639780362658</v>
      </c>
      <c r="F38">
        <f t="shared" si="8"/>
        <v>17671.935657427908</v>
      </c>
      <c r="G38" s="3">
        <f t="shared" si="1"/>
        <v>306348.95833197969</v>
      </c>
      <c r="H38">
        <f t="shared" si="2"/>
        <v>0</v>
      </c>
      <c r="I38">
        <f t="shared" si="3"/>
        <v>350000</v>
      </c>
      <c r="J38">
        <f t="shared" si="4"/>
        <v>17671.935657427908</v>
      </c>
      <c r="K38" s="7">
        <f t="shared" si="5"/>
        <v>-0.12471726190862942</v>
      </c>
      <c r="L38">
        <f t="shared" si="6"/>
        <v>-10000</v>
      </c>
      <c r="O38" s="3">
        <f>SUM(H$4:H37)+G38</f>
        <v>306348.95833197969</v>
      </c>
      <c r="P38" s="7">
        <f>O38/SUM($C$4:C38)-1</f>
        <v>-0.12471726190862942</v>
      </c>
    </row>
    <row r="39" spans="1:16" x14ac:dyDescent="0.2">
      <c r="A39" s="2">
        <f>净值数据!A39</f>
        <v>42004</v>
      </c>
      <c r="B39" s="8">
        <f>净值数据!V39</f>
        <v>20.591698529999999</v>
      </c>
      <c r="C39">
        <v>10000</v>
      </c>
      <c r="D39">
        <f t="shared" si="7"/>
        <v>360000</v>
      </c>
      <c r="E39" s="3">
        <f t="shared" si="0"/>
        <v>485.63259536026243</v>
      </c>
      <c r="F39">
        <f t="shared" si="8"/>
        <v>18157.568252788169</v>
      </c>
      <c r="G39" s="3">
        <f t="shared" si="1"/>
        <v>373895.1714993128</v>
      </c>
      <c r="H39">
        <f t="shared" si="2"/>
        <v>0</v>
      </c>
      <c r="I39">
        <f t="shared" si="3"/>
        <v>360000</v>
      </c>
      <c r="J39">
        <f t="shared" si="4"/>
        <v>18157.568252788169</v>
      </c>
      <c r="K39" s="7">
        <f t="shared" si="5"/>
        <v>3.8597698609202258E-2</v>
      </c>
      <c r="L39">
        <f t="shared" si="6"/>
        <v>-10000</v>
      </c>
      <c r="O39" s="3">
        <f>SUM(H$4:H38)+G39</f>
        <v>373895.1714993128</v>
      </c>
      <c r="P39" s="6">
        <f>O39/SUM($C$4:C39)-1</f>
        <v>3.8597698609202258E-2</v>
      </c>
    </row>
    <row r="40" spans="1:16" x14ac:dyDescent="0.2">
      <c r="A40" s="2">
        <f>净值数据!A40</f>
        <v>42034</v>
      </c>
      <c r="B40" s="8">
        <f>净值数据!V40</f>
        <v>21.262125923999999</v>
      </c>
      <c r="C40">
        <v>10000</v>
      </c>
      <c r="D40">
        <f t="shared" si="7"/>
        <v>370000</v>
      </c>
      <c r="E40" s="3">
        <f t="shared" si="0"/>
        <v>470.31985586692082</v>
      </c>
      <c r="F40">
        <f t="shared" si="8"/>
        <v>18627.88810865509</v>
      </c>
      <c r="G40" s="3">
        <f t="shared" si="1"/>
        <v>396068.50266440673</v>
      </c>
      <c r="H40">
        <f t="shared" si="2"/>
        <v>0</v>
      </c>
      <c r="I40">
        <f t="shared" si="3"/>
        <v>370000</v>
      </c>
      <c r="J40">
        <f t="shared" si="4"/>
        <v>18627.88810865509</v>
      </c>
      <c r="K40" s="7">
        <f t="shared" si="5"/>
        <v>7.0455412606504675E-2</v>
      </c>
      <c r="L40">
        <f t="shared" si="6"/>
        <v>-10000</v>
      </c>
      <c r="O40" s="3">
        <f>SUM(H$4:H39)+G40</f>
        <v>396068.50266440673</v>
      </c>
      <c r="P40" s="7">
        <f>O40/SUM($C$4:C40)-1</f>
        <v>7.0455412606504675E-2</v>
      </c>
    </row>
    <row r="41" spans="1:16" x14ac:dyDescent="0.2">
      <c r="A41" s="2">
        <f>净值数据!A41</f>
        <v>42062</v>
      </c>
      <c r="B41" s="8">
        <f>净值数据!V41</f>
        <v>20.476768119599999</v>
      </c>
      <c r="C41">
        <v>10000</v>
      </c>
      <c r="D41">
        <f t="shared" si="7"/>
        <v>380000</v>
      </c>
      <c r="E41" s="3">
        <f t="shared" si="0"/>
        <v>488.35831619483827</v>
      </c>
      <c r="F41">
        <f t="shared" si="8"/>
        <v>19116.246424849927</v>
      </c>
      <c r="G41" s="3">
        <f t="shared" si="1"/>
        <v>391438.94535878446</v>
      </c>
      <c r="H41">
        <f t="shared" si="2"/>
        <v>0</v>
      </c>
      <c r="I41">
        <f t="shared" si="3"/>
        <v>380000</v>
      </c>
      <c r="J41">
        <f t="shared" si="4"/>
        <v>19116.246424849927</v>
      </c>
      <c r="K41" s="7">
        <f t="shared" si="5"/>
        <v>3.0102487786275001E-2</v>
      </c>
      <c r="L41">
        <f t="shared" si="6"/>
        <v>-10000</v>
      </c>
      <c r="O41" s="3">
        <f>SUM(H$4:H40)+G41</f>
        <v>391438.94535878446</v>
      </c>
      <c r="P41" s="7">
        <f>O41/SUM($C$4:C41)-1</f>
        <v>3.0102487786275001E-2</v>
      </c>
    </row>
    <row r="42" spans="1:16" x14ac:dyDescent="0.2">
      <c r="A42" s="2">
        <f>净值数据!A42</f>
        <v>42094</v>
      </c>
      <c r="B42" s="8">
        <f>净值数据!V42</f>
        <v>22.200724275599999</v>
      </c>
      <c r="C42">
        <v>10000</v>
      </c>
      <c r="D42">
        <f t="shared" si="7"/>
        <v>390000</v>
      </c>
      <c r="E42" s="3">
        <f t="shared" si="0"/>
        <v>450.43575497177056</v>
      </c>
      <c r="F42">
        <f t="shared" si="8"/>
        <v>19566.682179821699</v>
      </c>
      <c r="G42" s="3">
        <f t="shared" si="1"/>
        <v>434394.51606251748</v>
      </c>
      <c r="H42">
        <f t="shared" si="2"/>
        <v>0</v>
      </c>
      <c r="I42">
        <f t="shared" si="3"/>
        <v>390000</v>
      </c>
      <c r="J42">
        <f t="shared" si="4"/>
        <v>19566.682179821699</v>
      </c>
      <c r="K42" s="7">
        <f t="shared" si="5"/>
        <v>0.11383209246799342</v>
      </c>
      <c r="L42">
        <f t="shared" si="6"/>
        <v>-10000</v>
      </c>
      <c r="O42" s="3">
        <f>SUM(H$4:H41)+G42</f>
        <v>434394.51606251748</v>
      </c>
      <c r="P42" s="7">
        <f>O42/SUM($C$4:C42)-1</f>
        <v>0.11383209246799342</v>
      </c>
    </row>
    <row r="43" spans="1:16" x14ac:dyDescent="0.2">
      <c r="A43" s="2">
        <f>净值数据!A43</f>
        <v>42124</v>
      </c>
      <c r="B43" s="8">
        <f>净值数据!V43</f>
        <v>25.0069417962</v>
      </c>
      <c r="C43">
        <v>10000</v>
      </c>
      <c r="D43">
        <f t="shared" si="7"/>
        <v>400000</v>
      </c>
      <c r="E43" s="3">
        <f t="shared" si="0"/>
        <v>399.8889620929009</v>
      </c>
      <c r="F43">
        <f t="shared" si="8"/>
        <v>19966.571141914599</v>
      </c>
      <c r="G43" s="3">
        <f t="shared" si="1"/>
        <v>499302.88241554494</v>
      </c>
      <c r="H43">
        <f t="shared" si="2"/>
        <v>0</v>
      </c>
      <c r="I43">
        <f t="shared" si="3"/>
        <v>400000</v>
      </c>
      <c r="J43">
        <f t="shared" si="4"/>
        <v>19966.571141914599</v>
      </c>
      <c r="K43" s="7">
        <f t="shared" si="5"/>
        <v>0.24825720603886237</v>
      </c>
      <c r="L43">
        <f t="shared" si="6"/>
        <v>-10000</v>
      </c>
      <c r="O43" s="3">
        <f>SUM(H$4:H42)+G43</f>
        <v>499302.88241554494</v>
      </c>
      <c r="P43" s="7">
        <f>O43/SUM($C$4:C43)-1</f>
        <v>0.24825720603886237</v>
      </c>
    </row>
    <row r="44" spans="1:16" x14ac:dyDescent="0.2">
      <c r="A44" s="2">
        <f>净值数据!A44</f>
        <v>42153</v>
      </c>
      <c r="B44" s="8">
        <f>净值数据!V44</f>
        <v>25.6965242586</v>
      </c>
      <c r="C44">
        <v>10000</v>
      </c>
      <c r="D44">
        <f t="shared" si="7"/>
        <v>410000</v>
      </c>
      <c r="E44" s="3">
        <f t="shared" si="0"/>
        <v>389.15768916308764</v>
      </c>
      <c r="F44">
        <f t="shared" si="8"/>
        <v>20355.728831077686</v>
      </c>
      <c r="G44" s="3">
        <f t="shared" si="1"/>
        <v>523071.47970927117</v>
      </c>
      <c r="H44">
        <f t="shared" si="2"/>
        <v>0</v>
      </c>
      <c r="I44">
        <f t="shared" si="3"/>
        <v>410000</v>
      </c>
      <c r="J44">
        <f t="shared" si="4"/>
        <v>20355.728831077686</v>
      </c>
      <c r="K44" s="7">
        <f t="shared" si="5"/>
        <v>0.27578409685188099</v>
      </c>
      <c r="L44">
        <f t="shared" si="6"/>
        <v>-10000</v>
      </c>
      <c r="O44" s="3">
        <f>SUM(H$4:H43)+G44</f>
        <v>523071.47970927117</v>
      </c>
      <c r="P44" s="7">
        <f>O44/SUM($C$4:C44)-1</f>
        <v>0.27578409685188099</v>
      </c>
    </row>
    <row r="45" spans="1:16" x14ac:dyDescent="0.2">
      <c r="A45" s="2">
        <f>净值数据!A45</f>
        <v>42185</v>
      </c>
      <c r="B45" s="8">
        <f>净值数据!V45</f>
        <v>30.974070000000001</v>
      </c>
      <c r="C45">
        <v>10000</v>
      </c>
      <c r="D45">
        <f t="shared" si="7"/>
        <v>420000</v>
      </c>
      <c r="E45" s="3">
        <f t="shared" si="0"/>
        <v>322.85069414513492</v>
      </c>
      <c r="F45">
        <f t="shared" si="8"/>
        <v>20678.57952522282</v>
      </c>
      <c r="G45" s="3">
        <f t="shared" si="1"/>
        <v>640499.76971481845</v>
      </c>
      <c r="H45">
        <f t="shared" si="2"/>
        <v>320249.88485740923</v>
      </c>
      <c r="I45">
        <f t="shared" si="3"/>
        <v>210000</v>
      </c>
      <c r="J45">
        <f t="shared" si="4"/>
        <v>10339.28976261141</v>
      </c>
      <c r="K45" s="7">
        <f t="shared" si="5"/>
        <v>0.52499945170194873</v>
      </c>
      <c r="L45">
        <f t="shared" si="6"/>
        <v>310249.88485740923</v>
      </c>
      <c r="O45" s="3">
        <f>SUM(H$4:H44)+G45</f>
        <v>640499.76971481845</v>
      </c>
      <c r="P45" s="7">
        <f>O45/SUM($C$4:C45)-1</f>
        <v>0.52499945170194873</v>
      </c>
    </row>
    <row r="46" spans="1:16" x14ac:dyDescent="0.2">
      <c r="A46" s="2">
        <f>净值数据!A46</f>
        <v>42216</v>
      </c>
      <c r="B46" s="8">
        <f>净值数据!V46</f>
        <v>25.140782999999999</v>
      </c>
      <c r="C46">
        <v>10000</v>
      </c>
      <c r="D46">
        <f t="shared" si="7"/>
        <v>220000</v>
      </c>
      <c r="E46" s="3">
        <f t="shared" si="0"/>
        <v>397.76008567434042</v>
      </c>
      <c r="F46">
        <f t="shared" si="8"/>
        <v>10737.049848285751</v>
      </c>
      <c r="G46" s="3">
        <f t="shared" si="1"/>
        <v>269937.84029593499</v>
      </c>
      <c r="H46">
        <f t="shared" si="2"/>
        <v>0</v>
      </c>
      <c r="I46">
        <f t="shared" si="3"/>
        <v>220000</v>
      </c>
      <c r="J46">
        <f t="shared" si="4"/>
        <v>10737.049848285751</v>
      </c>
      <c r="K46" s="7">
        <f t="shared" si="5"/>
        <v>0.22699018316334096</v>
      </c>
      <c r="L46">
        <f t="shared" si="6"/>
        <v>-10000</v>
      </c>
      <c r="O46" s="3">
        <f>SUM(H$4:H45)+G46</f>
        <v>590187.72515334422</v>
      </c>
      <c r="P46" s="7">
        <f>O46/SUM($C$4:C46)-1</f>
        <v>0.37252959337987024</v>
      </c>
    </row>
    <row r="47" spans="1:16" x14ac:dyDescent="0.2">
      <c r="A47" s="2">
        <f>净值数据!A47</f>
        <v>42247</v>
      </c>
      <c r="B47" s="8">
        <f>净值数据!V47</f>
        <v>25.140782999999999</v>
      </c>
      <c r="C47">
        <v>10000</v>
      </c>
      <c r="D47">
        <f t="shared" si="7"/>
        <v>230000</v>
      </c>
      <c r="E47" s="3">
        <f t="shared" si="0"/>
        <v>397.76008567434042</v>
      </c>
      <c r="F47">
        <f t="shared" si="8"/>
        <v>11134.809933960092</v>
      </c>
      <c r="G47" s="3">
        <f t="shared" si="1"/>
        <v>279937.84029593499</v>
      </c>
      <c r="H47">
        <f t="shared" si="2"/>
        <v>0</v>
      </c>
      <c r="I47">
        <f t="shared" si="3"/>
        <v>230000</v>
      </c>
      <c r="J47">
        <f t="shared" si="4"/>
        <v>11134.809933960092</v>
      </c>
      <c r="K47" s="7">
        <f t="shared" si="5"/>
        <v>0.21712104476493477</v>
      </c>
      <c r="L47">
        <f t="shared" si="6"/>
        <v>-10000</v>
      </c>
      <c r="O47" s="3">
        <f>SUM(H$4:H46)+G47</f>
        <v>600187.72515334422</v>
      </c>
      <c r="P47" s="7">
        <f>O47/SUM($C$4:C47)-1</f>
        <v>0.36406301171214595</v>
      </c>
    </row>
    <row r="48" spans="1:16" x14ac:dyDescent="0.2">
      <c r="A48" s="2">
        <f>净值数据!A48</f>
        <v>42277</v>
      </c>
      <c r="B48" s="8">
        <f>净值数据!V48</f>
        <v>25.140782999999999</v>
      </c>
      <c r="C48">
        <v>10000</v>
      </c>
      <c r="D48">
        <f t="shared" si="7"/>
        <v>240000</v>
      </c>
      <c r="E48" s="3">
        <f t="shared" si="0"/>
        <v>397.76008567434042</v>
      </c>
      <c r="F48">
        <f t="shared" si="8"/>
        <v>11532.570019634433</v>
      </c>
      <c r="G48" s="3">
        <f t="shared" si="1"/>
        <v>289937.84029593499</v>
      </c>
      <c r="H48">
        <f t="shared" si="2"/>
        <v>0</v>
      </c>
      <c r="I48">
        <f t="shared" si="3"/>
        <v>240000</v>
      </c>
      <c r="J48">
        <f t="shared" si="4"/>
        <v>11532.570019634433</v>
      </c>
      <c r="K48" s="7">
        <f t="shared" si="5"/>
        <v>0.20807433456639579</v>
      </c>
      <c r="L48">
        <f t="shared" si="6"/>
        <v>-10000</v>
      </c>
      <c r="O48" s="3">
        <f>SUM(H$4:H47)+G48</f>
        <v>610187.72515334422</v>
      </c>
      <c r="P48" s="7">
        <f>O48/SUM($C$4:C48)-1</f>
        <v>0.35597272256298718</v>
      </c>
    </row>
    <row r="49" spans="1:16" x14ac:dyDescent="0.2">
      <c r="A49" s="2">
        <f>净值数据!A49</f>
        <v>42307</v>
      </c>
      <c r="B49" s="8">
        <f>净值数据!V49</f>
        <v>25.140782999999999</v>
      </c>
      <c r="C49">
        <v>10000</v>
      </c>
      <c r="D49">
        <f t="shared" si="7"/>
        <v>250000</v>
      </c>
      <c r="E49" s="3">
        <f t="shared" si="0"/>
        <v>397.76008567434042</v>
      </c>
      <c r="F49">
        <f t="shared" si="8"/>
        <v>11930.330105308774</v>
      </c>
      <c r="G49" s="3">
        <f t="shared" si="1"/>
        <v>299937.84029593505</v>
      </c>
      <c r="H49">
        <f t="shared" si="2"/>
        <v>0</v>
      </c>
      <c r="I49">
        <f t="shared" si="3"/>
        <v>250000</v>
      </c>
      <c r="J49">
        <f t="shared" si="4"/>
        <v>11930.330105308774</v>
      </c>
      <c r="K49" s="7">
        <f t="shared" si="5"/>
        <v>0.19975136118374026</v>
      </c>
      <c r="L49">
        <f t="shared" si="6"/>
        <v>-10000</v>
      </c>
      <c r="O49" s="3">
        <f>SUM(H$4:H48)+G49</f>
        <v>620187.72515334422</v>
      </c>
      <c r="P49" s="7">
        <f>O49/SUM($C$4:C49)-1</f>
        <v>0.3482341851159656</v>
      </c>
    </row>
    <row r="50" spans="1:16" x14ac:dyDescent="0.2">
      <c r="A50" s="2">
        <f>净值数据!A50</f>
        <v>42338</v>
      </c>
      <c r="B50" s="8">
        <f>净值数据!V50</f>
        <v>23.479713</v>
      </c>
      <c r="C50">
        <v>10000</v>
      </c>
      <c r="D50">
        <f t="shared" si="7"/>
        <v>260000</v>
      </c>
      <c r="E50" s="3">
        <f t="shared" si="0"/>
        <v>425.89958403665327</v>
      </c>
      <c r="F50">
        <f t="shared" si="8"/>
        <v>12356.229689345428</v>
      </c>
      <c r="G50" s="3">
        <f t="shared" si="1"/>
        <v>290120.72686790978</v>
      </c>
      <c r="H50">
        <f t="shared" si="2"/>
        <v>0</v>
      </c>
      <c r="I50">
        <f t="shared" si="3"/>
        <v>260000</v>
      </c>
      <c r="J50">
        <f t="shared" si="4"/>
        <v>12356.229689345428</v>
      </c>
      <c r="K50" s="7">
        <f t="shared" si="5"/>
        <v>0.11584894949196078</v>
      </c>
      <c r="L50">
        <f t="shared" si="6"/>
        <v>-10000</v>
      </c>
      <c r="O50" s="3">
        <f>SUM(H$4:H49)+G50</f>
        <v>610370.61172531894</v>
      </c>
      <c r="P50" s="7">
        <f>O50/SUM($C$4:C50)-1</f>
        <v>0.29866087601131697</v>
      </c>
    </row>
    <row r="51" spans="1:16" x14ac:dyDescent="0.2">
      <c r="A51" s="2">
        <f>净值数据!A51</f>
        <v>42369</v>
      </c>
      <c r="B51" s="8">
        <f>净值数据!V51</f>
        <v>26.655287999999999</v>
      </c>
      <c r="C51">
        <v>10000</v>
      </c>
      <c r="D51">
        <f t="shared" si="7"/>
        <v>270000</v>
      </c>
      <c r="E51" s="3">
        <f t="shared" si="0"/>
        <v>375.16008080648015</v>
      </c>
      <c r="F51">
        <f t="shared" si="8"/>
        <v>12731.389770151907</v>
      </c>
      <c r="G51" s="3">
        <f t="shared" si="1"/>
        <v>339358.8609636529</v>
      </c>
      <c r="H51">
        <f t="shared" si="2"/>
        <v>0</v>
      </c>
      <c r="I51">
        <f t="shared" si="3"/>
        <v>270000</v>
      </c>
      <c r="J51">
        <f t="shared" si="4"/>
        <v>12731.389770151907</v>
      </c>
      <c r="K51" s="7">
        <f t="shared" si="5"/>
        <v>0.25688467023575146</v>
      </c>
      <c r="L51">
        <f t="shared" si="6"/>
        <v>-10000</v>
      </c>
      <c r="O51" s="3">
        <f>SUM(H$4:H50)+G51</f>
        <v>659608.74582106213</v>
      </c>
      <c r="P51" s="7">
        <f>O51/SUM($C$4:C51)-1</f>
        <v>0.37418488712721287</v>
      </c>
    </row>
    <row r="52" spans="1:16" x14ac:dyDescent="0.2">
      <c r="A52" s="2">
        <f>净值数据!A52</f>
        <v>42398</v>
      </c>
      <c r="B52" s="8">
        <f>净值数据!V52</f>
        <v>23.118186000000001</v>
      </c>
      <c r="C52">
        <v>10000</v>
      </c>
      <c r="D52">
        <f t="shared" si="7"/>
        <v>280000</v>
      </c>
      <c r="E52" s="3">
        <f t="shared" si="0"/>
        <v>432.55989029589085</v>
      </c>
      <c r="F52">
        <f t="shared" si="8"/>
        <v>13163.949660447797</v>
      </c>
      <c r="G52" s="3">
        <f t="shared" si="1"/>
        <v>304326.63674486906</v>
      </c>
      <c r="H52">
        <f t="shared" si="2"/>
        <v>0</v>
      </c>
      <c r="I52">
        <f t="shared" si="3"/>
        <v>280000</v>
      </c>
      <c r="J52">
        <f t="shared" si="4"/>
        <v>13163.949660447797</v>
      </c>
      <c r="K52" s="7">
        <f t="shared" si="5"/>
        <v>8.6880845517389504E-2</v>
      </c>
      <c r="L52">
        <f t="shared" si="6"/>
        <v>-10000</v>
      </c>
      <c r="O52" s="3">
        <f>SUM(H$4:H51)+G52</f>
        <v>624576.52160227834</v>
      </c>
      <c r="P52" s="7">
        <f>O52/SUM($C$4:C52)-1</f>
        <v>0.27464596245362927</v>
      </c>
    </row>
    <row r="53" spans="1:16" x14ac:dyDescent="0.2">
      <c r="A53" s="2">
        <f>净值数据!A53</f>
        <v>42429</v>
      </c>
      <c r="B53" s="8">
        <f>净值数据!V53</f>
        <v>21.945665999999999</v>
      </c>
      <c r="C53">
        <v>10000</v>
      </c>
      <c r="D53">
        <f t="shared" si="7"/>
        <v>290000</v>
      </c>
      <c r="E53" s="3">
        <f t="shared" si="0"/>
        <v>455.6708372395716</v>
      </c>
      <c r="F53">
        <f t="shared" si="8"/>
        <v>13619.620497687369</v>
      </c>
      <c r="G53" s="3">
        <f t="shared" si="1"/>
        <v>298891.64248900075</v>
      </c>
      <c r="H53">
        <f t="shared" si="2"/>
        <v>0</v>
      </c>
      <c r="I53">
        <f t="shared" si="3"/>
        <v>290000</v>
      </c>
      <c r="J53">
        <f t="shared" si="4"/>
        <v>13619.620497687369</v>
      </c>
      <c r="K53" s="7">
        <f t="shared" si="5"/>
        <v>3.0660836168968197E-2</v>
      </c>
      <c r="L53">
        <f t="shared" si="6"/>
        <v>-10000</v>
      </c>
      <c r="O53" s="3">
        <f>SUM(H$4:H52)+G53</f>
        <v>619141.52734640997</v>
      </c>
      <c r="P53" s="7">
        <f>O53/SUM($C$4:C53)-1</f>
        <v>0.23828305469281985</v>
      </c>
    </row>
    <row r="54" spans="1:16" x14ac:dyDescent="0.2">
      <c r="A54" s="2">
        <f>净值数据!A54</f>
        <v>42460</v>
      </c>
      <c r="B54" s="8">
        <f>净值数据!V54</f>
        <v>27.466280999999999</v>
      </c>
      <c r="C54">
        <v>10000</v>
      </c>
      <c r="D54">
        <f t="shared" si="7"/>
        <v>300000</v>
      </c>
      <c r="E54" s="3">
        <f t="shared" si="0"/>
        <v>364.08278208469505</v>
      </c>
      <c r="F54">
        <f t="shared" si="8"/>
        <v>13983.703279772064</v>
      </c>
      <c r="G54" s="3">
        <f t="shared" si="1"/>
        <v>384080.32370284112</v>
      </c>
      <c r="H54">
        <f t="shared" si="2"/>
        <v>0</v>
      </c>
      <c r="I54">
        <f t="shared" si="3"/>
        <v>300000</v>
      </c>
      <c r="J54">
        <f t="shared" si="4"/>
        <v>13983.703279772064</v>
      </c>
      <c r="K54" s="7">
        <f t="shared" si="5"/>
        <v>0.2802677456761371</v>
      </c>
      <c r="L54">
        <f t="shared" si="6"/>
        <v>-10000</v>
      </c>
      <c r="O54" s="3">
        <f>SUM(H$4:H53)+G54</f>
        <v>704330.20856025035</v>
      </c>
      <c r="P54" s="7">
        <f>O54/SUM($C$4:C54)-1</f>
        <v>0.38103962462794194</v>
      </c>
    </row>
    <row r="55" spans="1:16" x14ac:dyDescent="0.2">
      <c r="A55" s="2">
        <f>净值数据!A55</f>
        <v>42489</v>
      </c>
      <c r="B55" s="8">
        <f>净值数据!V55</f>
        <v>27.749639999999999</v>
      </c>
      <c r="C55">
        <v>10000</v>
      </c>
      <c r="D55">
        <f t="shared" si="7"/>
        <v>310000</v>
      </c>
      <c r="E55" s="3">
        <f t="shared" si="0"/>
        <v>360.36503536622456</v>
      </c>
      <c r="F55">
        <f t="shared" si="8"/>
        <v>14344.068315138289</v>
      </c>
      <c r="G55" s="3">
        <f t="shared" si="1"/>
        <v>398042.73188049404</v>
      </c>
      <c r="H55">
        <f t="shared" si="2"/>
        <v>0</v>
      </c>
      <c r="I55">
        <f t="shared" si="3"/>
        <v>310000</v>
      </c>
      <c r="J55">
        <f t="shared" si="4"/>
        <v>14344.068315138289</v>
      </c>
      <c r="K55" s="7">
        <f t="shared" si="5"/>
        <v>0.2840088125177227</v>
      </c>
      <c r="L55">
        <f t="shared" si="6"/>
        <v>-10000</v>
      </c>
      <c r="O55" s="3">
        <f>SUM(H$4:H54)+G55</f>
        <v>718292.61673790333</v>
      </c>
      <c r="P55" s="7">
        <f>O55/SUM($C$4:C55)-1</f>
        <v>0.38133195526519881</v>
      </c>
    </row>
    <row r="56" spans="1:16" x14ac:dyDescent="0.2">
      <c r="A56" s="2">
        <f>净值数据!A56</f>
        <v>42521</v>
      </c>
      <c r="B56" s="8">
        <f>净值数据!V56</f>
        <v>29.342313000000001</v>
      </c>
      <c r="C56">
        <v>10000</v>
      </c>
      <c r="D56">
        <f t="shared" si="7"/>
        <v>320000</v>
      </c>
      <c r="E56" s="3">
        <f t="shared" si="0"/>
        <v>340.80476205130793</v>
      </c>
      <c r="F56">
        <f t="shared" si="8"/>
        <v>14684.873077189597</v>
      </c>
      <c r="G56" s="3">
        <f t="shared" si="1"/>
        <v>430888.14219617035</v>
      </c>
      <c r="H56">
        <f t="shared" si="2"/>
        <v>0</v>
      </c>
      <c r="I56">
        <f t="shared" si="3"/>
        <v>320000</v>
      </c>
      <c r="J56">
        <f t="shared" si="4"/>
        <v>14684.873077189597</v>
      </c>
      <c r="K56" s="7">
        <f t="shared" si="5"/>
        <v>0.34652544436303234</v>
      </c>
      <c r="L56">
        <f t="shared" si="6"/>
        <v>-10000</v>
      </c>
      <c r="O56" s="3">
        <f>SUM(H$4:H55)+G56</f>
        <v>751138.02705357957</v>
      </c>
      <c r="P56" s="7">
        <f>O56/SUM($C$4:C56)-1</f>
        <v>0.41724156047845207</v>
      </c>
    </row>
    <row r="57" spans="1:16" x14ac:dyDescent="0.2">
      <c r="A57" s="2">
        <f>净值数据!A57</f>
        <v>42551</v>
      </c>
      <c r="B57" s="8">
        <f>净值数据!V57</f>
        <v>31.785063000000001</v>
      </c>
      <c r="C57">
        <v>10000</v>
      </c>
      <c r="D57">
        <f t="shared" si="7"/>
        <v>330000</v>
      </c>
      <c r="E57" s="3">
        <f t="shared" si="0"/>
        <v>314.61318796190523</v>
      </c>
      <c r="F57">
        <f t="shared" si="8"/>
        <v>14999.486265151503</v>
      </c>
      <c r="G57" s="3">
        <f t="shared" si="1"/>
        <v>476759.61590547522</v>
      </c>
      <c r="H57">
        <f t="shared" si="2"/>
        <v>238379.80795273761</v>
      </c>
      <c r="I57">
        <f t="shared" si="3"/>
        <v>165000</v>
      </c>
      <c r="J57">
        <f t="shared" si="4"/>
        <v>7499.7431325757516</v>
      </c>
      <c r="K57" s="7">
        <f t="shared" si="5"/>
        <v>0.44472610880447028</v>
      </c>
      <c r="L57">
        <f t="shared" si="6"/>
        <v>228379.80795273761</v>
      </c>
      <c r="O57" s="3">
        <f>SUM(H$4:H56)+G57</f>
        <v>797009.50076288451</v>
      </c>
      <c r="P57" s="7">
        <f>O57/SUM($C$4:C57)-1</f>
        <v>0.4759435199312676</v>
      </c>
    </row>
    <row r="58" spans="1:16" x14ac:dyDescent="0.2">
      <c r="A58" s="2">
        <f>净值数据!A58</f>
        <v>42580</v>
      </c>
      <c r="B58" s="8">
        <f>净值数据!V58</f>
        <v>36.17</v>
      </c>
      <c r="C58">
        <v>10000</v>
      </c>
      <c r="D58">
        <f t="shared" si="7"/>
        <v>175000</v>
      </c>
      <c r="E58" s="3">
        <f t="shared" si="0"/>
        <v>276.47221454243845</v>
      </c>
      <c r="F58">
        <f t="shared" si="8"/>
        <v>7776.21534711819</v>
      </c>
      <c r="G58" s="3">
        <f t="shared" si="1"/>
        <v>281265.70910526492</v>
      </c>
      <c r="H58">
        <f t="shared" si="2"/>
        <v>140632.85455263246</v>
      </c>
      <c r="I58">
        <f t="shared" si="3"/>
        <v>87500</v>
      </c>
      <c r="J58">
        <f t="shared" si="4"/>
        <v>3888.107673559095</v>
      </c>
      <c r="K58" s="7">
        <f t="shared" si="5"/>
        <v>0.6072326234586567</v>
      </c>
      <c r="L58">
        <f t="shared" si="6"/>
        <v>130632.85455263246</v>
      </c>
      <c r="O58" s="3">
        <f>SUM(H$4:H57)+G58</f>
        <v>839895.4019154117</v>
      </c>
      <c r="P58" s="7">
        <f>O58/SUM($C$4:C58)-1</f>
        <v>0.52708254893711226</v>
      </c>
    </row>
    <row r="59" spans="1:16" x14ac:dyDescent="0.2">
      <c r="A59" s="2">
        <f>净值数据!A59</f>
        <v>42613</v>
      </c>
      <c r="B59" s="8">
        <f>净值数据!V59</f>
        <v>34.909999999999997</v>
      </c>
      <c r="C59">
        <v>10000</v>
      </c>
      <c r="D59">
        <f t="shared" si="7"/>
        <v>97500</v>
      </c>
      <c r="E59" s="3">
        <f t="shared" si="0"/>
        <v>286.45087367516476</v>
      </c>
      <c r="F59">
        <f t="shared" si="8"/>
        <v>4174.55854723426</v>
      </c>
      <c r="G59" s="3">
        <f t="shared" si="1"/>
        <v>145733.83888394799</v>
      </c>
      <c r="H59">
        <f t="shared" si="2"/>
        <v>72866.919441973994</v>
      </c>
      <c r="I59">
        <f t="shared" si="3"/>
        <v>48750</v>
      </c>
      <c r="J59">
        <f t="shared" si="4"/>
        <v>2087.27927361713</v>
      </c>
      <c r="K59" s="7">
        <f t="shared" si="5"/>
        <v>0.49470603983536399</v>
      </c>
      <c r="L59">
        <f t="shared" si="6"/>
        <v>62866.919441973994</v>
      </c>
      <c r="O59" s="3">
        <f>SUM(H$4:H58)+G59</f>
        <v>844996.38624672731</v>
      </c>
      <c r="P59" s="7">
        <f>O59/SUM($C$4:C59)-1</f>
        <v>0.50892211829772727</v>
      </c>
    </row>
    <row r="60" spans="1:16" x14ac:dyDescent="0.2">
      <c r="A60" s="2">
        <f>净值数据!A60</f>
        <v>42643</v>
      </c>
      <c r="B60" s="8">
        <f>净值数据!V60</f>
        <v>33.36</v>
      </c>
      <c r="C60">
        <v>10000</v>
      </c>
      <c r="D60">
        <f t="shared" si="7"/>
        <v>58750</v>
      </c>
      <c r="E60" s="3">
        <f t="shared" si="0"/>
        <v>299.76019184652279</v>
      </c>
      <c r="F60">
        <f t="shared" si="8"/>
        <v>2387.039465463653</v>
      </c>
      <c r="G60" s="3">
        <f t="shared" si="1"/>
        <v>79631.636567867463</v>
      </c>
      <c r="H60">
        <f t="shared" si="2"/>
        <v>0</v>
      </c>
      <c r="I60">
        <f t="shared" si="3"/>
        <v>58750</v>
      </c>
      <c r="J60">
        <f t="shared" si="4"/>
        <v>2387.039465463653</v>
      </c>
      <c r="K60" s="7">
        <f t="shared" si="5"/>
        <v>0.35543211179348866</v>
      </c>
      <c r="L60">
        <f t="shared" si="6"/>
        <v>-10000</v>
      </c>
      <c r="O60" s="3">
        <f>SUM(H$4:H59)+G60</f>
        <v>851761.10337262077</v>
      </c>
      <c r="P60" s="7">
        <f>O60/SUM($C$4:C60)-1</f>
        <v>0.49431772521512407</v>
      </c>
    </row>
    <row r="61" spans="1:16" x14ac:dyDescent="0.2">
      <c r="A61" s="2">
        <f>净值数据!A61</f>
        <v>42674</v>
      </c>
      <c r="B61" s="8">
        <f>净值数据!V61</f>
        <v>34.979999999999997</v>
      </c>
      <c r="C61">
        <v>10000</v>
      </c>
      <c r="D61">
        <f t="shared" si="7"/>
        <v>68750</v>
      </c>
      <c r="E61" s="3">
        <f t="shared" si="0"/>
        <v>285.87764436821044</v>
      </c>
      <c r="F61">
        <f t="shared" si="8"/>
        <v>2672.9171098318634</v>
      </c>
      <c r="G61" s="3">
        <f t="shared" si="1"/>
        <v>93498.640501918577</v>
      </c>
      <c r="H61">
        <f t="shared" si="2"/>
        <v>0</v>
      </c>
      <c r="I61">
        <f t="shared" si="3"/>
        <v>68750</v>
      </c>
      <c r="J61">
        <f t="shared" si="4"/>
        <v>2672.9171098318634</v>
      </c>
      <c r="K61" s="7">
        <f t="shared" si="5"/>
        <v>0.35998022548245201</v>
      </c>
      <c r="L61">
        <f t="shared" si="6"/>
        <v>-10000</v>
      </c>
      <c r="O61" s="3">
        <f>SUM(H$4:H60)+G61</f>
        <v>865628.10730667191</v>
      </c>
      <c r="P61" s="7">
        <f>O61/SUM($C$4:C61)-1</f>
        <v>0.49246225397702048</v>
      </c>
    </row>
    <row r="62" spans="1:16" x14ac:dyDescent="0.2">
      <c r="A62" s="2">
        <f>净值数据!A62</f>
        <v>42704</v>
      </c>
      <c r="B62" s="8">
        <f>净值数据!V62</f>
        <v>35.93</v>
      </c>
      <c r="C62">
        <v>10000</v>
      </c>
      <c r="D62">
        <f t="shared" si="7"/>
        <v>78750</v>
      </c>
      <c r="E62" s="3">
        <f t="shared" si="0"/>
        <v>278.31895352073474</v>
      </c>
      <c r="F62">
        <f t="shared" si="8"/>
        <v>2951.2360633525982</v>
      </c>
      <c r="G62" s="3">
        <f t="shared" si="1"/>
        <v>106037.91175625885</v>
      </c>
      <c r="H62">
        <f t="shared" si="2"/>
        <v>0</v>
      </c>
      <c r="I62">
        <f t="shared" si="3"/>
        <v>78750</v>
      </c>
      <c r="J62">
        <f t="shared" si="4"/>
        <v>2951.2360633525982</v>
      </c>
      <c r="K62" s="7">
        <f t="shared" si="5"/>
        <v>0.34651316515884245</v>
      </c>
      <c r="L62">
        <f t="shared" si="6"/>
        <v>-10000</v>
      </c>
      <c r="O62" s="3">
        <f>SUM(H$4:H61)+G62</f>
        <v>878167.3785610121</v>
      </c>
      <c r="P62" s="7">
        <f>O62/SUM($C$4:C62)-1</f>
        <v>0.48841928569663073</v>
      </c>
    </row>
    <row r="63" spans="1:16" x14ac:dyDescent="0.2">
      <c r="A63" s="2">
        <f>净值数据!A63</f>
        <v>42734</v>
      </c>
      <c r="B63" s="8">
        <f>净值数据!V63</f>
        <v>34.479999999999997</v>
      </c>
      <c r="C63">
        <v>10000</v>
      </c>
      <c r="D63">
        <f t="shared" si="7"/>
        <v>88750</v>
      </c>
      <c r="E63" s="3">
        <f t="shared" si="0"/>
        <v>290.02320185614855</v>
      </c>
      <c r="F63">
        <f t="shared" si="8"/>
        <v>3241.2592652087469</v>
      </c>
      <c r="G63" s="3">
        <f t="shared" si="1"/>
        <v>111758.61946439759</v>
      </c>
      <c r="H63">
        <f t="shared" si="2"/>
        <v>0</v>
      </c>
      <c r="I63">
        <f t="shared" si="3"/>
        <v>88750</v>
      </c>
      <c r="J63">
        <f t="shared" si="4"/>
        <v>3241.2592652087469</v>
      </c>
      <c r="K63" s="7">
        <f t="shared" si="5"/>
        <v>0.25925205030307152</v>
      </c>
      <c r="L63">
        <f>H63-C63+G63</f>
        <v>101758.61946439759</v>
      </c>
      <c r="O63" s="3">
        <f>SUM(H$4:H62)+G63</f>
        <v>883888.08626915084</v>
      </c>
      <c r="P63" s="7">
        <f>O63/SUM($C$4:C63)-1</f>
        <v>0.47314681044858475</v>
      </c>
    </row>
    <row r="64" spans="1:16" x14ac:dyDescent="0.2">
      <c r="H64">
        <f>SUM(H4:H63)</f>
        <v>772129.46680475329</v>
      </c>
      <c r="I64" s="3">
        <f>G63+H64</f>
        <v>883888.08626915084</v>
      </c>
      <c r="M64" t="s">
        <v>65</v>
      </c>
      <c r="N64">
        <f>XIRR(L4:L63,A4:A63,0.1)</f>
        <v>0.230547696352005</v>
      </c>
    </row>
  </sheetData>
  <phoneticPr fontId="2" type="noConversion"/>
  <conditionalFormatting sqref="K1:K64">
    <cfRule type="cellIs" dxfId="5" priority="3" operator="greaterThan">
      <formula>0.5</formula>
    </cfRule>
  </conditionalFormatting>
  <conditionalFormatting sqref="P3">
    <cfRule type="cellIs" dxfId="4" priority="2" operator="greaterThan">
      <formula>0.5</formula>
    </cfRule>
  </conditionalFormatting>
  <conditionalFormatting sqref="P4:P63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{86EF2D2F-6537-4C28-9810-E790AC0DBE9D}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6EF2D2F-6537-4C28-9810-E790AC0DBE9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P4:P63</xm:sqref>
        </x14:conditionalFormatting>
      </x14:conditionalFormatting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4"/>
  <sheetViews>
    <sheetView workbookViewId="0">
      <selection activeCell="O31" sqref="O31"/>
    </sheetView>
  </sheetViews>
  <sheetFormatPr defaultRowHeight="14.25" x14ac:dyDescent="0.2"/>
  <cols>
    <col min="1" max="2" width="11.625" style="3" customWidth="1"/>
    <col min="4" max="6" width="13" customWidth="1"/>
    <col min="7" max="7" width="12.75" customWidth="1"/>
    <col min="8" max="11" width="13" customWidth="1"/>
    <col min="15" max="15" width="17.75" customWidth="1"/>
    <col min="16" max="16" width="13" customWidth="1"/>
  </cols>
  <sheetData>
    <row r="1" spans="1:16" x14ac:dyDescent="0.2">
      <c r="M1" t="s">
        <v>66</v>
      </c>
      <c r="N1">
        <v>0.5</v>
      </c>
    </row>
    <row r="2" spans="1:16" x14ac:dyDescent="0.2">
      <c r="M2" t="s">
        <v>67</v>
      </c>
      <c r="N2">
        <v>0.4</v>
      </c>
    </row>
    <row r="3" spans="1:16" x14ac:dyDescent="0.2">
      <c r="A3" s="3" t="str">
        <f>净值数据!A3</f>
        <v>日期</v>
      </c>
      <c r="B3" s="3" t="s">
        <v>6</v>
      </c>
      <c r="C3" s="5" t="s">
        <v>5</v>
      </c>
      <c r="D3" s="5" t="s">
        <v>0</v>
      </c>
      <c r="E3" s="5" t="s">
        <v>1</v>
      </c>
      <c r="F3" s="5" t="s">
        <v>2</v>
      </c>
      <c r="G3" s="5" t="s">
        <v>3</v>
      </c>
      <c r="H3" t="s">
        <v>61</v>
      </c>
      <c r="I3" s="5" t="s">
        <v>62</v>
      </c>
      <c r="J3" s="5" t="s">
        <v>63</v>
      </c>
      <c r="K3" s="6" t="s">
        <v>4</v>
      </c>
      <c r="L3" s="5" t="s">
        <v>64</v>
      </c>
      <c r="O3" s="5" t="s">
        <v>68</v>
      </c>
      <c r="P3" s="6" t="s">
        <v>4</v>
      </c>
    </row>
    <row r="4" spans="1:16" x14ac:dyDescent="0.2">
      <c r="A4" s="2">
        <f>净值数据!A4</f>
        <v>40939</v>
      </c>
      <c r="B4" s="8">
        <f>净值数据!W4</f>
        <v>6.6256186125195997</v>
      </c>
      <c r="C4">
        <v>10000</v>
      </c>
      <c r="D4">
        <f>C4</f>
        <v>10000</v>
      </c>
      <c r="E4" s="3">
        <f>C4/B4</f>
        <v>1509.2930313109564</v>
      </c>
      <c r="F4">
        <f>E4</f>
        <v>1509.2930313109564</v>
      </c>
      <c r="G4" s="3">
        <f>F4*B4</f>
        <v>10000</v>
      </c>
      <c r="H4">
        <f>IF(K4&gt;$N$2,G4*$N$1,0)</f>
        <v>0</v>
      </c>
      <c r="I4">
        <f>IF(K4&gt;$N$2,D4*(1-$N$1),D4)</f>
        <v>10000</v>
      </c>
      <c r="J4">
        <f>IF(K4&gt;$N$2,F4*(1-$N$1),F4)</f>
        <v>1509.2930313109564</v>
      </c>
      <c r="K4" s="7">
        <f>G4/D4-1</f>
        <v>0</v>
      </c>
      <c r="L4">
        <f>H4-C4</f>
        <v>-10000</v>
      </c>
      <c r="O4" s="3">
        <f>G4</f>
        <v>10000</v>
      </c>
      <c r="P4" s="7">
        <f>O4/SUM($C$4:C4)-1</f>
        <v>0</v>
      </c>
    </row>
    <row r="5" spans="1:16" x14ac:dyDescent="0.2">
      <c r="A5" s="2">
        <f>净值数据!A5</f>
        <v>40968</v>
      </c>
      <c r="B5" s="8">
        <f>净值数据!W5</f>
        <v>6.9992977533558003</v>
      </c>
      <c r="C5">
        <v>10000</v>
      </c>
      <c r="D5">
        <f>C5+I4</f>
        <v>20000</v>
      </c>
      <c r="E5" s="3">
        <f t="shared" ref="E5:E63" si="0">C5/B5</f>
        <v>1428.7147585921057</v>
      </c>
      <c r="F5">
        <f>E5+J4</f>
        <v>2938.0077899030621</v>
      </c>
      <c r="G5" s="3">
        <f t="shared" ref="G5:G63" si="1">F5*B5</f>
        <v>20563.991323210343</v>
      </c>
      <c r="H5">
        <f t="shared" ref="H5:H63" si="2">IF(K5&gt;$N$2,G5*$N$1,0)</f>
        <v>0</v>
      </c>
      <c r="I5">
        <f t="shared" ref="I5:I63" si="3">IF(K5&gt;$N$2,D5*(1-$N$1),D5)</f>
        <v>20000</v>
      </c>
      <c r="J5">
        <f t="shared" ref="J5:J63" si="4">IF(K5&gt;$N$2,F5*(1-$N$1),F5)</f>
        <v>2938.0077899030621</v>
      </c>
      <c r="K5" s="7">
        <f t="shared" ref="K5:K63" si="5">G5/D5-1</f>
        <v>2.819956616051722E-2</v>
      </c>
      <c r="L5">
        <f t="shared" ref="L5:L62" si="6">H5-C5</f>
        <v>-10000</v>
      </c>
      <c r="O5" s="3">
        <f>SUM(H$4:H4)+G5</f>
        <v>20563.991323210343</v>
      </c>
      <c r="P5" s="7">
        <f>O5/SUM($C$4:C5)-1</f>
        <v>2.819956616051722E-2</v>
      </c>
    </row>
    <row r="6" spans="1:16" x14ac:dyDescent="0.2">
      <c r="A6" s="2">
        <f>净值数据!A6</f>
        <v>40998</v>
      </c>
      <c r="B6" s="8">
        <f>净值数据!W6</f>
        <v>6.3046378120576998</v>
      </c>
      <c r="C6">
        <v>10000</v>
      </c>
      <c r="D6">
        <f t="shared" ref="D6:D63" si="7">C6+I5</f>
        <v>30000</v>
      </c>
      <c r="E6" s="3">
        <f t="shared" si="0"/>
        <v>1586.1339379202518</v>
      </c>
      <c r="F6">
        <f t="shared" ref="F6:F63" si="8">E6+J5</f>
        <v>4524.1417278233139</v>
      </c>
      <c r="G6" s="3">
        <f t="shared" si="1"/>
        <v>28523.075004342918</v>
      </c>
      <c r="H6">
        <f t="shared" si="2"/>
        <v>0</v>
      </c>
      <c r="I6">
        <f t="shared" si="3"/>
        <v>30000</v>
      </c>
      <c r="J6">
        <f t="shared" si="4"/>
        <v>4524.1417278233139</v>
      </c>
      <c r="K6" s="7">
        <f t="shared" si="5"/>
        <v>-4.9230833188569356E-2</v>
      </c>
      <c r="L6">
        <f t="shared" si="6"/>
        <v>-10000</v>
      </c>
      <c r="O6" s="3">
        <f>SUM(H$4:H5)+G6</f>
        <v>28523.075004342918</v>
      </c>
      <c r="P6" s="7">
        <f>O6/SUM($C$4:C6)-1</f>
        <v>-4.9230833188569356E-2</v>
      </c>
    </row>
    <row r="7" spans="1:16" x14ac:dyDescent="0.2">
      <c r="A7" s="2">
        <f>净值数据!A7</f>
        <v>41026</v>
      </c>
      <c r="B7" s="8">
        <f>净值数据!W7</f>
        <v>7.0269630232473999</v>
      </c>
      <c r="C7">
        <v>10000</v>
      </c>
      <c r="D7">
        <f t="shared" si="7"/>
        <v>40000</v>
      </c>
      <c r="E7" s="3">
        <f t="shared" si="0"/>
        <v>1423.0898849071584</v>
      </c>
      <c r="F7">
        <f t="shared" si="8"/>
        <v>5947.2316127304721</v>
      </c>
      <c r="G7" s="3">
        <f t="shared" si="1"/>
        <v>41790.976633345024</v>
      </c>
      <c r="H7">
        <f t="shared" si="2"/>
        <v>0</v>
      </c>
      <c r="I7">
        <f t="shared" si="3"/>
        <v>40000</v>
      </c>
      <c r="J7">
        <f t="shared" si="4"/>
        <v>5947.2316127304721</v>
      </c>
      <c r="K7" s="7">
        <f t="shared" si="5"/>
        <v>4.4774415833625625E-2</v>
      </c>
      <c r="L7">
        <f t="shared" si="6"/>
        <v>-10000</v>
      </c>
      <c r="O7" s="3">
        <f>SUM(H$4:H6)+G7</f>
        <v>41790.976633345024</v>
      </c>
      <c r="P7" s="7">
        <f>O7/SUM($C$4:C7)-1</f>
        <v>4.4774415833625625E-2</v>
      </c>
    </row>
    <row r="8" spans="1:16" x14ac:dyDescent="0.2">
      <c r="A8" s="2">
        <f>净值数据!A8</f>
        <v>41060</v>
      </c>
      <c r="B8" s="8">
        <f>净值数据!W8</f>
        <v>6.3669720210638996</v>
      </c>
      <c r="C8">
        <v>10000</v>
      </c>
      <c r="D8">
        <f t="shared" si="7"/>
        <v>50000</v>
      </c>
      <c r="E8" s="3">
        <f t="shared" si="0"/>
        <v>1570.6052998060818</v>
      </c>
      <c r="F8">
        <f t="shared" si="8"/>
        <v>7517.8369125365534</v>
      </c>
      <c r="G8" s="3">
        <f t="shared" si="1"/>
        <v>47865.857281041644</v>
      </c>
      <c r="H8">
        <f t="shared" si="2"/>
        <v>0</v>
      </c>
      <c r="I8">
        <f t="shared" si="3"/>
        <v>50000</v>
      </c>
      <c r="J8">
        <f t="shared" si="4"/>
        <v>7517.8369125365534</v>
      </c>
      <c r="K8" s="7">
        <f t="shared" si="5"/>
        <v>-4.2682854379167079E-2</v>
      </c>
      <c r="L8">
        <f t="shared" si="6"/>
        <v>-10000</v>
      </c>
      <c r="O8" s="3">
        <f>SUM(H$4:H7)+G8</f>
        <v>47865.857281041644</v>
      </c>
      <c r="P8" s="7">
        <f>O8/SUM($C$4:C8)-1</f>
        <v>-4.2682854379167079E-2</v>
      </c>
    </row>
    <row r="9" spans="1:16" x14ac:dyDescent="0.2">
      <c r="A9" s="2">
        <f>净值数据!A9</f>
        <v>41089</v>
      </c>
      <c r="B9" s="8">
        <f>净值数据!W9</f>
        <v>6.4106478962083999</v>
      </c>
      <c r="C9">
        <v>10000</v>
      </c>
      <c r="D9">
        <f t="shared" si="7"/>
        <v>60000</v>
      </c>
      <c r="E9" s="3">
        <f t="shared" si="0"/>
        <v>1559.9047337968032</v>
      </c>
      <c r="F9">
        <f t="shared" si="8"/>
        <v>9077.7416463333575</v>
      </c>
      <c r="G9" s="3">
        <f t="shared" si="1"/>
        <v>58194.205387390313</v>
      </c>
      <c r="H9">
        <f t="shared" si="2"/>
        <v>0</v>
      </c>
      <c r="I9">
        <f t="shared" si="3"/>
        <v>60000</v>
      </c>
      <c r="J9">
        <f t="shared" si="4"/>
        <v>9077.7416463333575</v>
      </c>
      <c r="K9" s="7">
        <f t="shared" si="5"/>
        <v>-3.0096576876828096E-2</v>
      </c>
      <c r="L9">
        <f t="shared" si="6"/>
        <v>-10000</v>
      </c>
      <c r="O9" s="3">
        <f>SUM(H$4:H8)+G9</f>
        <v>58194.205387390313</v>
      </c>
      <c r="P9" s="7">
        <f>O9/SUM($C$4:C9)-1</f>
        <v>-3.0096576876828096E-2</v>
      </c>
    </row>
    <row r="10" spans="1:16" x14ac:dyDescent="0.2">
      <c r="A10" s="2">
        <f>净值数据!A10</f>
        <v>41121</v>
      </c>
      <c r="B10" s="8">
        <f>净值数据!W10</f>
        <v>5.4546315180456002</v>
      </c>
      <c r="C10">
        <v>10000</v>
      </c>
      <c r="D10">
        <f t="shared" si="7"/>
        <v>70000</v>
      </c>
      <c r="E10" s="3">
        <f t="shared" si="0"/>
        <v>1833.3044068910835</v>
      </c>
      <c r="F10">
        <f t="shared" si="8"/>
        <v>10911.046053224441</v>
      </c>
      <c r="G10" s="3">
        <f t="shared" si="1"/>
        <v>59515.735696765092</v>
      </c>
      <c r="H10">
        <f t="shared" si="2"/>
        <v>0</v>
      </c>
      <c r="I10">
        <f t="shared" si="3"/>
        <v>70000</v>
      </c>
      <c r="J10">
        <f t="shared" si="4"/>
        <v>10911.046053224441</v>
      </c>
      <c r="K10" s="7">
        <f t="shared" si="5"/>
        <v>-0.14977520433192726</v>
      </c>
      <c r="L10">
        <f t="shared" si="6"/>
        <v>-10000</v>
      </c>
      <c r="O10" s="3">
        <f>SUM(H$4:H9)+G10</f>
        <v>59515.735696765092</v>
      </c>
      <c r="P10" s="7">
        <f>O10/SUM($C$4:C10)-1</f>
        <v>-0.14977520433192726</v>
      </c>
    </row>
    <row r="11" spans="1:16" x14ac:dyDescent="0.2">
      <c r="A11" s="2">
        <f>净值数据!A11</f>
        <v>41152</v>
      </c>
      <c r="B11" s="8">
        <f>净值数据!W11</f>
        <v>4.9499325163758998</v>
      </c>
      <c r="C11">
        <v>10000</v>
      </c>
      <c r="D11">
        <f t="shared" si="7"/>
        <v>80000</v>
      </c>
      <c r="E11" s="3">
        <f t="shared" si="0"/>
        <v>2020.229562103508</v>
      </c>
      <c r="F11">
        <f t="shared" si="8"/>
        <v>12931.27561532795</v>
      </c>
      <c r="G11" s="3">
        <f t="shared" si="1"/>
        <v>64008.941646530591</v>
      </c>
      <c r="H11">
        <f t="shared" si="2"/>
        <v>0</v>
      </c>
      <c r="I11">
        <f t="shared" si="3"/>
        <v>80000</v>
      </c>
      <c r="J11">
        <f t="shared" si="4"/>
        <v>12931.27561532795</v>
      </c>
      <c r="K11" s="7">
        <f t="shared" si="5"/>
        <v>-0.19988822941836759</v>
      </c>
      <c r="L11">
        <f t="shared" si="6"/>
        <v>-10000</v>
      </c>
      <c r="O11" s="3">
        <f>SUM(H$4:H10)+G11</f>
        <v>64008.941646530591</v>
      </c>
      <c r="P11" s="7">
        <f>O11/SUM($C$4:C11)-1</f>
        <v>-0.19988822941836759</v>
      </c>
    </row>
    <row r="12" spans="1:16" x14ac:dyDescent="0.2">
      <c r="A12" s="2">
        <f>净值数据!A12</f>
        <v>41180</v>
      </c>
      <c r="B12" s="8">
        <f>净值数据!W12</f>
        <v>4.4646450147704</v>
      </c>
      <c r="C12">
        <v>10000</v>
      </c>
      <c r="D12">
        <f t="shared" si="7"/>
        <v>90000</v>
      </c>
      <c r="E12" s="3">
        <f t="shared" si="0"/>
        <v>2239.8197318973776</v>
      </c>
      <c r="F12">
        <f t="shared" si="8"/>
        <v>15171.095347225328</v>
      </c>
      <c r="G12" s="3">
        <f t="shared" si="1"/>
        <v>67733.555210595965</v>
      </c>
      <c r="H12">
        <f t="shared" si="2"/>
        <v>0</v>
      </c>
      <c r="I12">
        <f t="shared" si="3"/>
        <v>90000</v>
      </c>
      <c r="J12">
        <f t="shared" si="4"/>
        <v>15171.095347225328</v>
      </c>
      <c r="K12" s="7">
        <f t="shared" si="5"/>
        <v>-0.24740494210448927</v>
      </c>
      <c r="L12">
        <f t="shared" si="6"/>
        <v>-10000</v>
      </c>
      <c r="O12" s="3">
        <f>SUM(H$4:H11)+G12</f>
        <v>67733.555210595965</v>
      </c>
      <c r="P12" s="7">
        <f>O12/SUM($C$4:C12)-1</f>
        <v>-0.24740494210448927</v>
      </c>
    </row>
    <row r="13" spans="1:16" x14ac:dyDescent="0.2">
      <c r="A13" s="2">
        <f>净值数据!A13</f>
        <v>41213</v>
      </c>
      <c r="B13" s="8">
        <f>净值数据!W13</f>
        <v>4.3287645143209001</v>
      </c>
      <c r="C13">
        <v>10000</v>
      </c>
      <c r="D13">
        <f t="shared" si="7"/>
        <v>100000</v>
      </c>
      <c r="E13" s="3">
        <f t="shared" si="0"/>
        <v>2310.127974602658</v>
      </c>
      <c r="F13">
        <f t="shared" si="8"/>
        <v>17481.223321827987</v>
      </c>
      <c r="G13" s="3">
        <f t="shared" si="1"/>
        <v>75672.099182447913</v>
      </c>
      <c r="H13">
        <f t="shared" si="2"/>
        <v>0</v>
      </c>
      <c r="I13">
        <f t="shared" si="3"/>
        <v>100000</v>
      </c>
      <c r="J13">
        <f t="shared" si="4"/>
        <v>17481.223321827987</v>
      </c>
      <c r="K13" s="7">
        <f t="shared" si="5"/>
        <v>-0.24327900817552084</v>
      </c>
      <c r="L13">
        <f t="shared" si="6"/>
        <v>-10000</v>
      </c>
      <c r="O13" s="3">
        <f>SUM(H$4:H12)+G13</f>
        <v>75672.099182447913</v>
      </c>
      <c r="P13" s="7">
        <f>O13/SUM($C$4:C13)-1</f>
        <v>-0.24327900817552084</v>
      </c>
    </row>
    <row r="14" spans="1:16" x14ac:dyDescent="0.2">
      <c r="A14" s="2">
        <f>净值数据!A14</f>
        <v>41243</v>
      </c>
      <c r="B14" s="8">
        <f>净值数据!W14</f>
        <v>3.8095068876029998</v>
      </c>
      <c r="C14">
        <v>10000</v>
      </c>
      <c r="D14">
        <f t="shared" si="7"/>
        <v>110000</v>
      </c>
      <c r="E14" s="3">
        <f t="shared" si="0"/>
        <v>2625.0116603128531</v>
      </c>
      <c r="F14">
        <f t="shared" si="8"/>
        <v>20106.234982140839</v>
      </c>
      <c r="G14" s="3">
        <f t="shared" si="1"/>
        <v>76594.840648229903</v>
      </c>
      <c r="H14">
        <f t="shared" si="2"/>
        <v>0</v>
      </c>
      <c r="I14">
        <f t="shared" si="3"/>
        <v>110000</v>
      </c>
      <c r="J14">
        <f t="shared" si="4"/>
        <v>20106.234982140839</v>
      </c>
      <c r="K14" s="7">
        <f t="shared" si="5"/>
        <v>-0.3036832668342736</v>
      </c>
      <c r="L14">
        <f t="shared" si="6"/>
        <v>-10000</v>
      </c>
      <c r="O14" s="3">
        <f>SUM(H$4:H13)+G14</f>
        <v>76594.840648229903</v>
      </c>
      <c r="P14" s="7">
        <f>O14/SUM($C$4:C14)-1</f>
        <v>-0.3036832668342736</v>
      </c>
    </row>
    <row r="15" spans="1:16" x14ac:dyDescent="0.2">
      <c r="A15" s="2">
        <f>净值数据!A15</f>
        <v>41274</v>
      </c>
      <c r="B15" s="8">
        <f>净值数据!W15</f>
        <v>4.4403806396901002</v>
      </c>
      <c r="C15">
        <v>10000</v>
      </c>
      <c r="D15">
        <f t="shared" si="7"/>
        <v>120000</v>
      </c>
      <c r="E15" s="3">
        <f t="shared" si="0"/>
        <v>2252.0591839842614</v>
      </c>
      <c r="F15">
        <f t="shared" si="8"/>
        <v>22358.294166125099</v>
      </c>
      <c r="G15" s="3">
        <f t="shared" si="1"/>
        <v>99279.336551757995</v>
      </c>
      <c r="H15">
        <f t="shared" si="2"/>
        <v>0</v>
      </c>
      <c r="I15">
        <f t="shared" si="3"/>
        <v>120000</v>
      </c>
      <c r="J15">
        <f t="shared" si="4"/>
        <v>22358.294166125099</v>
      </c>
      <c r="K15" s="7">
        <f t="shared" si="5"/>
        <v>-0.17267219540201673</v>
      </c>
      <c r="L15">
        <f t="shared" si="6"/>
        <v>-10000</v>
      </c>
      <c r="O15" s="3">
        <f>SUM(H$4:H14)+G15</f>
        <v>99279.336551757995</v>
      </c>
      <c r="P15" s="7">
        <f>O15/SUM($C$4:C15)-1</f>
        <v>-0.17267219540201673</v>
      </c>
    </row>
    <row r="16" spans="1:16" x14ac:dyDescent="0.2">
      <c r="A16" s="2">
        <f>净值数据!A16</f>
        <v>41305</v>
      </c>
      <c r="B16" s="8">
        <f>净值数据!W16</f>
        <v>4.8480221410387001</v>
      </c>
      <c r="C16">
        <v>10000</v>
      </c>
      <c r="D16">
        <f t="shared" si="7"/>
        <v>130000</v>
      </c>
      <c r="E16" s="3">
        <f t="shared" si="0"/>
        <v>2062.6968501957949</v>
      </c>
      <c r="F16">
        <f t="shared" si="8"/>
        <v>24420.991016320895</v>
      </c>
      <c r="G16" s="3">
        <f t="shared" si="1"/>
        <v>118393.50515323089</v>
      </c>
      <c r="H16">
        <f t="shared" si="2"/>
        <v>0</v>
      </c>
      <c r="I16">
        <f t="shared" si="3"/>
        <v>130000</v>
      </c>
      <c r="J16">
        <f t="shared" si="4"/>
        <v>24420.991016320895</v>
      </c>
      <c r="K16" s="7">
        <f t="shared" si="5"/>
        <v>-8.9280729590531682E-2</v>
      </c>
      <c r="L16">
        <f t="shared" si="6"/>
        <v>-10000</v>
      </c>
      <c r="O16" s="3">
        <f>SUM(H$4:H15)+G16</f>
        <v>118393.50515323089</v>
      </c>
      <c r="P16" s="7">
        <f>O16/SUM($C$4:C16)-1</f>
        <v>-8.9280729590531682E-2</v>
      </c>
    </row>
    <row r="17" spans="1:16" x14ac:dyDescent="0.2">
      <c r="A17" s="2">
        <f>净值数据!A17</f>
        <v>41333</v>
      </c>
      <c r="B17" s="8">
        <f>净值数据!W17</f>
        <v>5.4643372680777</v>
      </c>
      <c r="C17">
        <v>10000</v>
      </c>
      <c r="D17">
        <f t="shared" si="7"/>
        <v>140000</v>
      </c>
      <c r="E17" s="3">
        <f t="shared" si="0"/>
        <v>1830.0480935573548</v>
      </c>
      <c r="F17">
        <f t="shared" si="8"/>
        <v>26251.039109878249</v>
      </c>
      <c r="G17" s="3">
        <f t="shared" si="1"/>
        <v>143444.53133387296</v>
      </c>
      <c r="H17">
        <f t="shared" si="2"/>
        <v>0</v>
      </c>
      <c r="I17">
        <f t="shared" si="3"/>
        <v>140000</v>
      </c>
      <c r="J17">
        <f t="shared" si="4"/>
        <v>26251.039109878249</v>
      </c>
      <c r="K17" s="7">
        <f t="shared" si="5"/>
        <v>2.4603795241949777E-2</v>
      </c>
      <c r="L17">
        <f t="shared" si="6"/>
        <v>-10000</v>
      </c>
      <c r="O17" s="3">
        <f>SUM(H$4:H16)+G17</f>
        <v>143444.53133387296</v>
      </c>
      <c r="P17" s="7">
        <f>O17/SUM($C$4:C17)-1</f>
        <v>2.4603795241949777E-2</v>
      </c>
    </row>
    <row r="18" spans="1:16" x14ac:dyDescent="0.2">
      <c r="A18" s="2">
        <f>净值数据!A18</f>
        <v>41362</v>
      </c>
      <c r="B18" s="8">
        <f>净值数据!W18</f>
        <v>4.6878772655088996</v>
      </c>
      <c r="C18">
        <v>10000</v>
      </c>
      <c r="D18">
        <f t="shared" si="7"/>
        <v>150000</v>
      </c>
      <c r="E18" s="3">
        <f t="shared" si="0"/>
        <v>2133.1616494260829</v>
      </c>
      <c r="F18">
        <f t="shared" si="8"/>
        <v>28384.200759304331</v>
      </c>
      <c r="G18" s="3">
        <f t="shared" si="1"/>
        <v>133061.64943918321</v>
      </c>
      <c r="H18">
        <f t="shared" si="2"/>
        <v>0</v>
      </c>
      <c r="I18">
        <f t="shared" si="3"/>
        <v>150000</v>
      </c>
      <c r="J18">
        <f t="shared" si="4"/>
        <v>28384.200759304331</v>
      </c>
      <c r="K18" s="7">
        <f t="shared" si="5"/>
        <v>-0.11292233707211197</v>
      </c>
      <c r="L18">
        <f t="shared" si="6"/>
        <v>-10000</v>
      </c>
      <c r="O18" s="3">
        <f>SUM(H$4:H17)+G18</f>
        <v>133061.64943918321</v>
      </c>
      <c r="P18" s="7">
        <f>O18/SUM($C$4:C18)-1</f>
        <v>-0.11292233707211197</v>
      </c>
    </row>
    <row r="19" spans="1:16" x14ac:dyDescent="0.2">
      <c r="A19" s="2">
        <f>净值数据!A19</f>
        <v>41390</v>
      </c>
      <c r="B19" s="8">
        <f>净值数据!W19</f>
        <v>4.8674336411030001</v>
      </c>
      <c r="C19">
        <v>10000</v>
      </c>
      <c r="D19">
        <f t="shared" si="7"/>
        <v>160000</v>
      </c>
      <c r="E19" s="3">
        <f t="shared" si="0"/>
        <v>2054.470741122198</v>
      </c>
      <c r="F19">
        <f t="shared" si="8"/>
        <v>30438.671500426528</v>
      </c>
      <c r="G19" s="3">
        <f t="shared" si="1"/>
        <v>148158.21365165923</v>
      </c>
      <c r="H19">
        <f t="shared" si="2"/>
        <v>0</v>
      </c>
      <c r="I19">
        <f t="shared" si="3"/>
        <v>160000</v>
      </c>
      <c r="J19">
        <f t="shared" si="4"/>
        <v>30438.671500426528</v>
      </c>
      <c r="K19" s="7">
        <f t="shared" si="5"/>
        <v>-7.401116467712987E-2</v>
      </c>
      <c r="L19">
        <f t="shared" si="6"/>
        <v>-10000</v>
      </c>
      <c r="O19" s="3">
        <f>SUM(H$4:H18)+G19</f>
        <v>148158.21365165923</v>
      </c>
      <c r="P19" s="7">
        <f>O19/SUM($C$4:C19)-1</f>
        <v>-7.401116467712987E-2</v>
      </c>
    </row>
    <row r="20" spans="1:16" x14ac:dyDescent="0.2">
      <c r="A20" s="2">
        <f>净值数据!A20</f>
        <v>41425</v>
      </c>
      <c r="B20" s="8">
        <f>净值数据!W20</f>
        <v>6.4132738851999997</v>
      </c>
      <c r="C20">
        <v>10000</v>
      </c>
      <c r="D20">
        <f t="shared" si="7"/>
        <v>170000</v>
      </c>
      <c r="E20" s="3">
        <f t="shared" si="0"/>
        <v>1559.2660128046516</v>
      </c>
      <c r="F20">
        <f t="shared" si="8"/>
        <v>31997.93751323118</v>
      </c>
      <c r="G20" s="3">
        <f t="shared" si="1"/>
        <v>205211.53703386695</v>
      </c>
      <c r="H20">
        <f t="shared" si="2"/>
        <v>0</v>
      </c>
      <c r="I20">
        <f t="shared" si="3"/>
        <v>170000</v>
      </c>
      <c r="J20">
        <f t="shared" si="4"/>
        <v>31997.93751323118</v>
      </c>
      <c r="K20" s="7">
        <f t="shared" si="5"/>
        <v>0.20712668843451154</v>
      </c>
      <c r="L20">
        <f t="shared" si="6"/>
        <v>-10000</v>
      </c>
      <c r="O20" s="3">
        <f>SUM(H$4:H19)+G20</f>
        <v>205211.53703386695</v>
      </c>
      <c r="P20" s="7">
        <f>O20/SUM($C$4:C20)-1</f>
        <v>0.20712668843451154</v>
      </c>
    </row>
    <row r="21" spans="1:16" x14ac:dyDescent="0.2">
      <c r="A21" s="2">
        <f>净值数据!A21</f>
        <v>41453</v>
      </c>
      <c r="B21" s="8">
        <f>净值数据!W21</f>
        <v>5.5499485545000002</v>
      </c>
      <c r="C21">
        <v>10000</v>
      </c>
      <c r="D21">
        <f t="shared" si="7"/>
        <v>180000</v>
      </c>
      <c r="E21" s="3">
        <f t="shared" si="0"/>
        <v>1801.8185036853749</v>
      </c>
      <c r="F21">
        <f t="shared" si="8"/>
        <v>33799.756016916552</v>
      </c>
      <c r="G21" s="3">
        <f t="shared" si="1"/>
        <v>187586.90704853871</v>
      </c>
      <c r="H21">
        <f t="shared" si="2"/>
        <v>0</v>
      </c>
      <c r="I21">
        <f t="shared" si="3"/>
        <v>180000</v>
      </c>
      <c r="J21">
        <f t="shared" si="4"/>
        <v>33799.756016916552</v>
      </c>
      <c r="K21" s="7">
        <f t="shared" si="5"/>
        <v>4.2149483602992754E-2</v>
      </c>
      <c r="L21">
        <f t="shared" si="6"/>
        <v>-10000</v>
      </c>
      <c r="O21" s="3">
        <f>SUM(H$4:H20)+G21</f>
        <v>187586.90704853871</v>
      </c>
      <c r="P21" s="7">
        <f>O21/SUM($C$4:C21)-1</f>
        <v>4.2149483602992754E-2</v>
      </c>
    </row>
    <row r="22" spans="1:16" x14ac:dyDescent="0.2">
      <c r="A22" s="2">
        <f>净值数据!A22</f>
        <v>41486</v>
      </c>
      <c r="B22" s="8">
        <f>净值数据!W22</f>
        <v>5.2588845858640001</v>
      </c>
      <c r="C22">
        <v>10000</v>
      </c>
      <c r="D22">
        <f t="shared" si="7"/>
        <v>190000</v>
      </c>
      <c r="E22" s="3">
        <f t="shared" si="0"/>
        <v>1901.5439180544529</v>
      </c>
      <c r="F22">
        <f t="shared" si="8"/>
        <v>35701.299934971008</v>
      </c>
      <c r="G22" s="3">
        <f t="shared" si="1"/>
        <v>187749.01592332646</v>
      </c>
      <c r="H22">
        <f t="shared" si="2"/>
        <v>0</v>
      </c>
      <c r="I22">
        <f t="shared" si="3"/>
        <v>190000</v>
      </c>
      <c r="J22">
        <f t="shared" si="4"/>
        <v>35701.299934971008</v>
      </c>
      <c r="K22" s="7">
        <f t="shared" si="5"/>
        <v>-1.1847284614071252E-2</v>
      </c>
      <c r="L22">
        <f t="shared" si="6"/>
        <v>-10000</v>
      </c>
      <c r="O22" s="3">
        <f>SUM(H$4:H21)+G22</f>
        <v>187749.01592332646</v>
      </c>
      <c r="P22" s="7">
        <f>O22/SUM($C$4:C22)-1</f>
        <v>-1.1847284614071252E-2</v>
      </c>
    </row>
    <row r="23" spans="1:16" x14ac:dyDescent="0.2">
      <c r="A23" s="2">
        <f>净值数据!A23</f>
        <v>41516</v>
      </c>
      <c r="B23" s="8">
        <f>净值数据!W23</f>
        <v>5.8360792355319999</v>
      </c>
      <c r="C23">
        <v>10000</v>
      </c>
      <c r="D23">
        <f t="shared" si="7"/>
        <v>200000</v>
      </c>
      <c r="E23" s="3">
        <f t="shared" si="0"/>
        <v>1713.4791349501666</v>
      </c>
      <c r="F23">
        <f t="shared" si="8"/>
        <v>37414.779069921176</v>
      </c>
      <c r="G23" s="3">
        <f t="shared" si="1"/>
        <v>218355.61523198424</v>
      </c>
      <c r="H23">
        <f t="shared" si="2"/>
        <v>0</v>
      </c>
      <c r="I23">
        <f t="shared" si="3"/>
        <v>200000</v>
      </c>
      <c r="J23">
        <f t="shared" si="4"/>
        <v>37414.779069921176</v>
      </c>
      <c r="K23" s="7">
        <f t="shared" si="5"/>
        <v>9.1778076159921174E-2</v>
      </c>
      <c r="L23">
        <f t="shared" si="6"/>
        <v>-10000</v>
      </c>
      <c r="O23" s="3">
        <f>SUM(H$4:H22)+G23</f>
        <v>218355.61523198424</v>
      </c>
      <c r="P23" s="7">
        <f>O23/SUM($C$4:C23)-1</f>
        <v>9.1778076159921174E-2</v>
      </c>
    </row>
    <row r="24" spans="1:16" x14ac:dyDescent="0.2">
      <c r="A24" s="2">
        <f>净值数据!A24</f>
        <v>41547</v>
      </c>
      <c r="B24" s="8">
        <f>净值数据!W24</f>
        <v>7.4344644192280001</v>
      </c>
      <c r="C24">
        <v>10000</v>
      </c>
      <c r="D24">
        <f t="shared" si="7"/>
        <v>210000</v>
      </c>
      <c r="E24" s="3">
        <f t="shared" si="0"/>
        <v>1345.0868060026853</v>
      </c>
      <c r="F24">
        <f t="shared" si="8"/>
        <v>38759.865875923861</v>
      </c>
      <c r="G24" s="3">
        <f t="shared" si="1"/>
        <v>288158.84374860546</v>
      </c>
      <c r="H24">
        <f t="shared" si="2"/>
        <v>0</v>
      </c>
      <c r="I24">
        <f t="shared" si="3"/>
        <v>210000</v>
      </c>
      <c r="J24">
        <f t="shared" si="4"/>
        <v>38759.865875923861</v>
      </c>
      <c r="K24" s="7">
        <f t="shared" si="5"/>
        <v>0.37218497023145458</v>
      </c>
      <c r="L24">
        <f t="shared" si="6"/>
        <v>-10000</v>
      </c>
      <c r="O24" s="3">
        <f>SUM(H$4:H23)+G24</f>
        <v>288158.84374860546</v>
      </c>
      <c r="P24" s="7">
        <f>O24/SUM($C$4:C24)-1</f>
        <v>0.37218497023145458</v>
      </c>
    </row>
    <row r="25" spans="1:16" x14ac:dyDescent="0.2">
      <c r="A25" s="2">
        <f>净值数据!A25</f>
        <v>41578</v>
      </c>
      <c r="B25" s="8">
        <f>净值数据!W25</f>
        <v>6.2060758058319996</v>
      </c>
      <c r="C25">
        <v>10000</v>
      </c>
      <c r="D25">
        <f t="shared" si="7"/>
        <v>220000</v>
      </c>
      <c r="E25" s="3">
        <f t="shared" si="0"/>
        <v>1611.3241785739642</v>
      </c>
      <c r="F25">
        <f t="shared" si="8"/>
        <v>40371.190054497827</v>
      </c>
      <c r="G25" s="3">
        <f t="shared" si="1"/>
        <v>250546.6658498644</v>
      </c>
      <c r="H25">
        <f t="shared" si="2"/>
        <v>0</v>
      </c>
      <c r="I25">
        <f t="shared" si="3"/>
        <v>220000</v>
      </c>
      <c r="J25">
        <f t="shared" si="4"/>
        <v>40371.190054497827</v>
      </c>
      <c r="K25" s="7">
        <f t="shared" si="5"/>
        <v>0.13884848113574733</v>
      </c>
      <c r="L25">
        <f t="shared" si="6"/>
        <v>-10000</v>
      </c>
      <c r="O25" s="3">
        <f>SUM(H$4:H24)+G25</f>
        <v>250546.6658498644</v>
      </c>
      <c r="P25" s="7">
        <f>O25/SUM($C$4:C25)-1</f>
        <v>0.13884848113574733</v>
      </c>
    </row>
    <row r="26" spans="1:16" x14ac:dyDescent="0.2">
      <c r="A26" s="2">
        <f>净值数据!A26</f>
        <v>41607</v>
      </c>
      <c r="B26" s="8">
        <f>净值数据!W26</f>
        <v>7.5528633217239998</v>
      </c>
      <c r="C26">
        <v>10000</v>
      </c>
      <c r="D26">
        <f t="shared" si="7"/>
        <v>230000</v>
      </c>
      <c r="E26" s="3">
        <f t="shared" si="0"/>
        <v>1324.0011865748183</v>
      </c>
      <c r="F26">
        <f t="shared" si="8"/>
        <v>41695.191241072644</v>
      </c>
      <c r="G26" s="3">
        <f t="shared" si="1"/>
        <v>314918.08061696537</v>
      </c>
      <c r="H26">
        <f>IF(K26&gt;$N$2,G26*$N$1,0)</f>
        <v>0</v>
      </c>
      <c r="I26">
        <f t="shared" si="3"/>
        <v>230000</v>
      </c>
      <c r="J26">
        <f t="shared" si="4"/>
        <v>41695.191241072644</v>
      </c>
      <c r="K26" s="7">
        <f t="shared" si="5"/>
        <v>0.36920904616071892</v>
      </c>
      <c r="L26">
        <f t="shared" si="6"/>
        <v>-10000</v>
      </c>
      <c r="O26" s="3">
        <f>SUM(H$4:H25)+G26</f>
        <v>314918.08061696537</v>
      </c>
      <c r="P26" s="7">
        <f>O26/SUM($C$4:C26)-1</f>
        <v>0.36920904616071892</v>
      </c>
    </row>
    <row r="27" spans="1:16" x14ac:dyDescent="0.2">
      <c r="A27" s="2">
        <f>净值数据!A27</f>
        <v>41639</v>
      </c>
      <c r="B27" s="8">
        <f>净值数据!W27</f>
        <v>8.2632567367000007</v>
      </c>
      <c r="C27">
        <v>10000</v>
      </c>
      <c r="D27">
        <f t="shared" si="7"/>
        <v>240000</v>
      </c>
      <c r="E27" s="3">
        <f t="shared" si="0"/>
        <v>1210.1766069528637</v>
      </c>
      <c r="F27">
        <f t="shared" si="8"/>
        <v>42905.367848025504</v>
      </c>
      <c r="G27" s="3">
        <f t="shared" si="1"/>
        <v>354538.06991078838</v>
      </c>
      <c r="H27">
        <f t="shared" si="2"/>
        <v>177269.03495539419</v>
      </c>
      <c r="I27">
        <f t="shared" si="3"/>
        <v>120000</v>
      </c>
      <c r="J27">
        <f t="shared" si="4"/>
        <v>21452.683924012752</v>
      </c>
      <c r="K27" s="7">
        <f t="shared" si="5"/>
        <v>0.47724195796161828</v>
      </c>
      <c r="L27">
        <f t="shared" si="6"/>
        <v>167269.03495539419</v>
      </c>
      <c r="O27" s="3">
        <f>SUM(H$4:H26)+G27</f>
        <v>354538.06991078838</v>
      </c>
      <c r="P27" s="7">
        <f>O27/SUM($C$4:C27)-1</f>
        <v>0.47724195796161828</v>
      </c>
    </row>
    <row r="28" spans="1:16" x14ac:dyDescent="0.2">
      <c r="A28" s="2">
        <f>净值数据!A28</f>
        <v>41669</v>
      </c>
      <c r="B28" s="8">
        <f>净值数据!W28</f>
        <v>8.3372560507600006</v>
      </c>
      <c r="C28">
        <v>10000</v>
      </c>
      <c r="D28">
        <f t="shared" si="7"/>
        <v>130000</v>
      </c>
      <c r="E28" s="3">
        <f t="shared" si="0"/>
        <v>1199.4353944651164</v>
      </c>
      <c r="F28">
        <f t="shared" si="8"/>
        <v>22652.119318477868</v>
      </c>
      <c r="G28" s="3">
        <f t="shared" si="1"/>
        <v>188856.51885051711</v>
      </c>
      <c r="H28">
        <f t="shared" si="2"/>
        <v>94428.259425258555</v>
      </c>
      <c r="I28">
        <f t="shared" si="3"/>
        <v>65000</v>
      </c>
      <c r="J28">
        <f t="shared" si="4"/>
        <v>11326.059659238934</v>
      </c>
      <c r="K28" s="7">
        <f t="shared" si="5"/>
        <v>0.45274245269628555</v>
      </c>
      <c r="L28">
        <f t="shared" si="6"/>
        <v>84428.259425258555</v>
      </c>
      <c r="O28" s="3">
        <f>SUM(H$4:H27)+G28</f>
        <v>366125.55380591133</v>
      </c>
      <c r="P28" s="7">
        <f>O28/SUM($C$4:C28)-1</f>
        <v>0.46450221522364532</v>
      </c>
    </row>
    <row r="29" spans="1:16" x14ac:dyDescent="0.2">
      <c r="A29" s="2">
        <f>净值数据!A29</f>
        <v>41698</v>
      </c>
      <c r="B29" s="8">
        <f>净值数据!W29</f>
        <v>8.7861852227240007</v>
      </c>
      <c r="C29">
        <v>10000</v>
      </c>
      <c r="D29">
        <f t="shared" si="7"/>
        <v>75000</v>
      </c>
      <c r="E29" s="3">
        <f t="shared" si="0"/>
        <v>1138.1503743099645</v>
      </c>
      <c r="F29">
        <f t="shared" si="8"/>
        <v>12464.210033548898</v>
      </c>
      <c r="G29" s="3">
        <f t="shared" si="1"/>
        <v>109512.85800969554</v>
      </c>
      <c r="H29">
        <f t="shared" si="2"/>
        <v>54756.429004847771</v>
      </c>
      <c r="I29">
        <f t="shared" si="3"/>
        <v>37500</v>
      </c>
      <c r="J29">
        <f t="shared" si="4"/>
        <v>6232.1050167744488</v>
      </c>
      <c r="K29" s="7">
        <f t="shared" si="5"/>
        <v>0.4601714401292738</v>
      </c>
      <c r="L29">
        <f t="shared" si="6"/>
        <v>44756.429004847771</v>
      </c>
      <c r="O29" s="3">
        <f>SUM(H$4:H28)+G29</f>
        <v>381210.15239034826</v>
      </c>
      <c r="P29" s="7">
        <f>O29/SUM($C$4:C29)-1</f>
        <v>0.46619289380903184</v>
      </c>
    </row>
    <row r="30" spans="1:16" x14ac:dyDescent="0.2">
      <c r="A30" s="2">
        <f>净值数据!A30</f>
        <v>41729</v>
      </c>
      <c r="B30" s="8">
        <f>净值数据!W30</f>
        <v>10.646034649432</v>
      </c>
      <c r="C30">
        <v>10000</v>
      </c>
      <c r="D30">
        <f t="shared" si="7"/>
        <v>47500</v>
      </c>
      <c r="E30" s="3">
        <f t="shared" si="0"/>
        <v>939.31687518352499</v>
      </c>
      <c r="F30">
        <f t="shared" si="8"/>
        <v>7171.4218919579735</v>
      </c>
      <c r="G30" s="3">
        <f t="shared" si="1"/>
        <v>76347.205947479772</v>
      </c>
      <c r="H30">
        <f t="shared" si="2"/>
        <v>38173.602973739886</v>
      </c>
      <c r="I30">
        <f t="shared" si="3"/>
        <v>23750</v>
      </c>
      <c r="J30">
        <f t="shared" si="4"/>
        <v>3585.7109459789867</v>
      </c>
      <c r="K30" s="7">
        <f t="shared" si="5"/>
        <v>0.60730959889431091</v>
      </c>
      <c r="L30">
        <f t="shared" si="6"/>
        <v>28173.602973739886</v>
      </c>
      <c r="O30" s="3">
        <f>SUM(H$4:H29)+G30</f>
        <v>402800.92933298025</v>
      </c>
      <c r="P30" s="7">
        <f>O30/SUM($C$4:C30)-1</f>
        <v>0.49185529382585269</v>
      </c>
    </row>
    <row r="31" spans="1:16" x14ac:dyDescent="0.2">
      <c r="A31" s="2">
        <f>净值数据!A31</f>
        <v>41759</v>
      </c>
      <c r="B31" s="8">
        <f>净值数据!W31</f>
        <v>10.646034649432</v>
      </c>
      <c r="C31">
        <v>10000</v>
      </c>
      <c r="D31">
        <f t="shared" si="7"/>
        <v>33750</v>
      </c>
      <c r="E31" s="3">
        <f t="shared" si="0"/>
        <v>939.31687518352499</v>
      </c>
      <c r="F31">
        <f t="shared" si="8"/>
        <v>4525.0278211625118</v>
      </c>
      <c r="G31" s="3">
        <f t="shared" si="1"/>
        <v>48173.602973739886</v>
      </c>
      <c r="H31">
        <f t="shared" si="2"/>
        <v>24086.801486869943</v>
      </c>
      <c r="I31">
        <f t="shared" si="3"/>
        <v>16875</v>
      </c>
      <c r="J31">
        <f t="shared" si="4"/>
        <v>2262.5139105812559</v>
      </c>
      <c r="K31" s="7">
        <f t="shared" si="5"/>
        <v>0.42736601403673746</v>
      </c>
      <c r="L31">
        <f t="shared" si="6"/>
        <v>14086.801486869943</v>
      </c>
      <c r="O31" s="3">
        <f>SUM(H$4:H30)+G31</f>
        <v>412800.9293329803</v>
      </c>
      <c r="P31" s="7">
        <f>O31/SUM($C$4:C31)-1</f>
        <v>0.47428903333207262</v>
      </c>
    </row>
    <row r="32" spans="1:16" x14ac:dyDescent="0.2">
      <c r="A32" s="2">
        <f>净值数据!A32</f>
        <v>41789</v>
      </c>
      <c r="B32" s="8">
        <f>净值数据!W32</f>
        <v>10.645776570000001</v>
      </c>
      <c r="C32">
        <v>10000</v>
      </c>
      <c r="D32">
        <f t="shared" si="7"/>
        <v>26875</v>
      </c>
      <c r="E32" s="3">
        <f t="shared" si="0"/>
        <v>939.33964650171117</v>
      </c>
      <c r="F32">
        <f t="shared" si="8"/>
        <v>3201.8535570829672</v>
      </c>
      <c r="G32" s="3">
        <f t="shared" si="1"/>
        <v>34086.217578565011</v>
      </c>
      <c r="H32">
        <f t="shared" si="2"/>
        <v>0</v>
      </c>
      <c r="I32">
        <f t="shared" si="3"/>
        <v>26875</v>
      </c>
      <c r="J32">
        <f t="shared" si="4"/>
        <v>3201.8535570829672</v>
      </c>
      <c r="K32" s="7">
        <f t="shared" si="5"/>
        <v>0.26832437501637241</v>
      </c>
      <c r="L32">
        <f t="shared" si="6"/>
        <v>-10000</v>
      </c>
      <c r="O32" s="3">
        <f>SUM(H$4:H31)+G32</f>
        <v>422800.34542467532</v>
      </c>
      <c r="P32" s="7">
        <f>O32/SUM($C$4:C32)-1</f>
        <v>0.4579322256023286</v>
      </c>
    </row>
    <row r="33" spans="1:16" x14ac:dyDescent="0.2">
      <c r="A33" s="2">
        <f>净值数据!A33</f>
        <v>41820</v>
      </c>
      <c r="B33" s="8">
        <f>净值数据!W33</f>
        <v>10.37280794</v>
      </c>
      <c r="C33">
        <v>10000</v>
      </c>
      <c r="D33">
        <f t="shared" si="7"/>
        <v>36875</v>
      </c>
      <c r="E33" s="3">
        <f t="shared" si="0"/>
        <v>964.05911088333528</v>
      </c>
      <c r="F33">
        <f t="shared" si="8"/>
        <v>4165.9126679663023</v>
      </c>
      <c r="G33" s="3">
        <f t="shared" si="1"/>
        <v>43212.211999627441</v>
      </c>
      <c r="H33">
        <f t="shared" si="2"/>
        <v>0</v>
      </c>
      <c r="I33">
        <f t="shared" si="3"/>
        <v>36875</v>
      </c>
      <c r="J33">
        <f t="shared" si="4"/>
        <v>4165.9126679663023</v>
      </c>
      <c r="K33" s="7">
        <f t="shared" si="5"/>
        <v>0.17185659660006625</v>
      </c>
      <c r="L33">
        <f t="shared" si="6"/>
        <v>-10000</v>
      </c>
      <c r="O33" s="3">
        <f>SUM(H$4:H32)+G33</f>
        <v>431926.33984573779</v>
      </c>
      <c r="P33" s="7">
        <f>O33/SUM($C$4:C33)-1</f>
        <v>0.43975446615245928</v>
      </c>
    </row>
    <row r="34" spans="1:16" x14ac:dyDescent="0.2">
      <c r="A34" s="2">
        <f>净值数据!A34</f>
        <v>41851</v>
      </c>
      <c r="B34" s="8">
        <f>净值数据!W34</f>
        <v>9.5489389839999994</v>
      </c>
      <c r="C34">
        <v>10000</v>
      </c>
      <c r="D34">
        <f t="shared" si="7"/>
        <v>46875</v>
      </c>
      <c r="E34" s="3">
        <f t="shared" si="0"/>
        <v>1047.2367680593402</v>
      </c>
      <c r="F34">
        <f t="shared" si="8"/>
        <v>5213.149436025642</v>
      </c>
      <c r="G34" s="3">
        <f t="shared" si="1"/>
        <v>49780.045879082863</v>
      </c>
      <c r="H34">
        <f t="shared" si="2"/>
        <v>0</v>
      </c>
      <c r="I34">
        <f t="shared" si="3"/>
        <v>46875</v>
      </c>
      <c r="J34">
        <f t="shared" si="4"/>
        <v>5213.149436025642</v>
      </c>
      <c r="K34" s="7">
        <f t="shared" si="5"/>
        <v>6.1974312087101024E-2</v>
      </c>
      <c r="L34">
        <f t="shared" si="6"/>
        <v>-10000</v>
      </c>
      <c r="O34" s="3">
        <f>SUM(H$4:H33)+G34</f>
        <v>438494.17372519319</v>
      </c>
      <c r="P34" s="7">
        <f>O34/SUM($C$4:C34)-1</f>
        <v>0.41449733459739746</v>
      </c>
    </row>
    <row r="35" spans="1:16" x14ac:dyDescent="0.2">
      <c r="A35" s="2">
        <f>净值数据!A35</f>
        <v>41880</v>
      </c>
      <c r="B35" s="8">
        <f>净值数据!W35</f>
        <v>10.37280794</v>
      </c>
      <c r="C35">
        <v>10000</v>
      </c>
      <c r="D35">
        <f t="shared" si="7"/>
        <v>56875</v>
      </c>
      <c r="E35" s="3">
        <f t="shared" si="0"/>
        <v>964.05911088333528</v>
      </c>
      <c r="F35">
        <f t="shared" si="8"/>
        <v>6177.208546908977</v>
      </c>
      <c r="G35" s="3">
        <f t="shared" si="1"/>
        <v>64074.9978624133</v>
      </c>
      <c r="H35">
        <f t="shared" si="2"/>
        <v>0</v>
      </c>
      <c r="I35">
        <f t="shared" si="3"/>
        <v>56875</v>
      </c>
      <c r="J35">
        <f t="shared" si="4"/>
        <v>6177.208546908977</v>
      </c>
      <c r="K35" s="7">
        <f t="shared" si="5"/>
        <v>0.12659336900946472</v>
      </c>
      <c r="L35">
        <f t="shared" si="6"/>
        <v>-10000</v>
      </c>
      <c r="O35" s="3">
        <f>SUM(H$4:H34)+G35</f>
        <v>452789.12570852361</v>
      </c>
      <c r="P35" s="7">
        <f>O35/SUM($C$4:C35)-1</f>
        <v>0.41496601783913634</v>
      </c>
    </row>
    <row r="36" spans="1:16" x14ac:dyDescent="0.2">
      <c r="A36" s="2">
        <f>净值数据!A36</f>
        <v>41912</v>
      </c>
      <c r="B36" s="8">
        <f>净值数据!W36</f>
        <v>11.663205100000001</v>
      </c>
      <c r="C36">
        <v>10000</v>
      </c>
      <c r="D36">
        <f t="shared" si="7"/>
        <v>66875</v>
      </c>
      <c r="E36" s="3">
        <f t="shared" si="0"/>
        <v>857.39725180688106</v>
      </c>
      <c r="F36">
        <f t="shared" si="8"/>
        <v>7034.6057987158583</v>
      </c>
      <c r="G36" s="3">
        <f t="shared" si="1"/>
        <v>82046.050228072374</v>
      </c>
      <c r="H36">
        <f t="shared" si="2"/>
        <v>0</v>
      </c>
      <c r="I36">
        <f t="shared" si="3"/>
        <v>66875</v>
      </c>
      <c r="J36">
        <f t="shared" si="4"/>
        <v>7034.6057987158583</v>
      </c>
      <c r="K36" s="7">
        <f t="shared" si="5"/>
        <v>0.22685682584033451</v>
      </c>
      <c r="L36">
        <f t="shared" si="6"/>
        <v>-10000</v>
      </c>
      <c r="O36" s="3">
        <f>SUM(H$4:H35)+G36</f>
        <v>470760.17807418271</v>
      </c>
      <c r="P36" s="7">
        <f>O36/SUM($C$4:C36)-1</f>
        <v>0.42654599416419003</v>
      </c>
    </row>
    <row r="37" spans="1:16" x14ac:dyDescent="0.2">
      <c r="A37" s="2">
        <f>净值数据!A37</f>
        <v>41943</v>
      </c>
      <c r="B37" s="8">
        <f>净值数据!W37</f>
        <v>12.958565326</v>
      </c>
      <c r="C37">
        <v>10000</v>
      </c>
      <c r="D37">
        <f t="shared" si="7"/>
        <v>76875</v>
      </c>
      <c r="E37" s="3">
        <f t="shared" si="0"/>
        <v>771.69036451404463</v>
      </c>
      <c r="F37">
        <f t="shared" si="8"/>
        <v>7806.296163229903</v>
      </c>
      <c r="G37" s="3">
        <f t="shared" si="1"/>
        <v>101158.39878531786</v>
      </c>
      <c r="H37">
        <f t="shared" si="2"/>
        <v>0</v>
      </c>
      <c r="I37">
        <f t="shared" si="3"/>
        <v>76875</v>
      </c>
      <c r="J37">
        <f t="shared" si="4"/>
        <v>7806.296163229903</v>
      </c>
      <c r="K37" s="7">
        <f t="shared" si="5"/>
        <v>0.31588161021551686</v>
      </c>
      <c r="L37">
        <f t="shared" si="6"/>
        <v>-10000</v>
      </c>
      <c r="O37" s="3">
        <f>SUM(H$4:H36)+G37</f>
        <v>489872.52663142816</v>
      </c>
      <c r="P37" s="7">
        <f>O37/SUM($C$4:C37)-1</f>
        <v>0.44080154891596512</v>
      </c>
    </row>
    <row r="38" spans="1:16" x14ac:dyDescent="0.2">
      <c r="A38" s="2">
        <f>净值数据!A38</f>
        <v>41971</v>
      </c>
      <c r="B38" s="8">
        <f>净值数据!W38</f>
        <v>12.18432703</v>
      </c>
      <c r="C38">
        <v>10000</v>
      </c>
      <c r="D38">
        <f t="shared" si="7"/>
        <v>86875</v>
      </c>
      <c r="E38" s="3">
        <f t="shared" si="0"/>
        <v>820.72649358296155</v>
      </c>
      <c r="F38">
        <f t="shared" si="8"/>
        <v>8627.0226568128637</v>
      </c>
      <c r="G38" s="3">
        <f t="shared" si="1"/>
        <v>105114.4653458274</v>
      </c>
      <c r="H38">
        <f t="shared" si="2"/>
        <v>0</v>
      </c>
      <c r="I38">
        <f t="shared" si="3"/>
        <v>86875</v>
      </c>
      <c r="J38">
        <f t="shared" si="4"/>
        <v>8627.0226568128637</v>
      </c>
      <c r="K38" s="7">
        <f t="shared" si="5"/>
        <v>0.20995068023973973</v>
      </c>
      <c r="L38">
        <f t="shared" si="6"/>
        <v>-10000</v>
      </c>
      <c r="O38" s="3">
        <f>SUM(H$4:H37)+G38</f>
        <v>493828.59319193772</v>
      </c>
      <c r="P38" s="7">
        <f>O38/SUM($C$4:C38)-1</f>
        <v>0.41093883769125061</v>
      </c>
    </row>
    <row r="39" spans="1:16" x14ac:dyDescent="0.2">
      <c r="A39" s="2">
        <f>净值数据!A39</f>
        <v>42004</v>
      </c>
      <c r="B39" s="8">
        <f>净值数据!W39</f>
        <v>11.812097079999999</v>
      </c>
      <c r="C39">
        <v>10000</v>
      </c>
      <c r="D39">
        <f t="shared" si="7"/>
        <v>96875</v>
      </c>
      <c r="E39" s="3">
        <f t="shared" si="0"/>
        <v>846.58972342276081</v>
      </c>
      <c r="F39">
        <f t="shared" si="8"/>
        <v>9473.6123802356251</v>
      </c>
      <c r="G39" s="3">
        <f t="shared" si="1"/>
        <v>111903.22913363307</v>
      </c>
      <c r="H39">
        <f t="shared" si="2"/>
        <v>0</v>
      </c>
      <c r="I39">
        <f t="shared" si="3"/>
        <v>96875</v>
      </c>
      <c r="J39">
        <f t="shared" si="4"/>
        <v>9473.6123802356251</v>
      </c>
      <c r="K39" s="7">
        <f t="shared" si="5"/>
        <v>0.15513010718588971</v>
      </c>
      <c r="L39">
        <f t="shared" si="6"/>
        <v>-10000</v>
      </c>
      <c r="O39" s="3">
        <f>SUM(H$4:H38)+G39</f>
        <v>500617.3569797434</v>
      </c>
      <c r="P39" s="6">
        <f>O39/SUM($C$4:C39)-1</f>
        <v>0.39060376938817609</v>
      </c>
    </row>
    <row r="40" spans="1:16" x14ac:dyDescent="0.2">
      <c r="A40" s="2">
        <f>净值数据!A40</f>
        <v>42034</v>
      </c>
      <c r="B40" s="8">
        <f>净值数据!W40</f>
        <v>12.03543505</v>
      </c>
      <c r="C40">
        <v>10000</v>
      </c>
      <c r="D40">
        <f t="shared" si="7"/>
        <v>106875</v>
      </c>
      <c r="E40" s="3">
        <f t="shared" si="0"/>
        <v>830.87981102934873</v>
      </c>
      <c r="F40">
        <f t="shared" si="8"/>
        <v>10304.492191264973</v>
      </c>
      <c r="G40" s="3">
        <f t="shared" si="1"/>
        <v>124019.04649120176</v>
      </c>
      <c r="H40">
        <f t="shared" si="2"/>
        <v>0</v>
      </c>
      <c r="I40">
        <f t="shared" si="3"/>
        <v>106875</v>
      </c>
      <c r="J40">
        <f t="shared" si="4"/>
        <v>10304.492191264973</v>
      </c>
      <c r="K40" s="7">
        <f t="shared" si="5"/>
        <v>0.16041213091182938</v>
      </c>
      <c r="L40">
        <f t="shared" si="6"/>
        <v>-10000</v>
      </c>
      <c r="O40" s="3">
        <f>SUM(H$4:H39)+G40</f>
        <v>512733.17433731211</v>
      </c>
      <c r="P40" s="7">
        <f>O40/SUM($C$4:C40)-1</f>
        <v>0.38576533604678942</v>
      </c>
    </row>
    <row r="41" spans="1:16" x14ac:dyDescent="0.2">
      <c r="A41" s="2">
        <f>净值数据!A41</f>
        <v>42062</v>
      </c>
      <c r="B41" s="8">
        <f>净值数据!W41</f>
        <v>13.82213881</v>
      </c>
      <c r="C41">
        <v>10000</v>
      </c>
      <c r="D41">
        <f t="shared" si="7"/>
        <v>116875</v>
      </c>
      <c r="E41" s="3">
        <f t="shared" si="0"/>
        <v>723.47703473830177</v>
      </c>
      <c r="F41">
        <f t="shared" si="8"/>
        <v>11027.969226003275</v>
      </c>
      <c r="G41" s="3">
        <f t="shared" si="1"/>
        <v>152430.12143422553</v>
      </c>
      <c r="H41">
        <f t="shared" si="2"/>
        <v>0</v>
      </c>
      <c r="I41">
        <f t="shared" si="3"/>
        <v>116875</v>
      </c>
      <c r="J41">
        <f t="shared" si="4"/>
        <v>11027.969226003275</v>
      </c>
      <c r="K41" s="7">
        <f t="shared" si="5"/>
        <v>0.30421494275273187</v>
      </c>
      <c r="L41">
        <f t="shared" si="6"/>
        <v>-10000</v>
      </c>
      <c r="O41" s="3">
        <f>SUM(H$4:H40)+G41</f>
        <v>541144.24928033585</v>
      </c>
      <c r="P41" s="7">
        <f>O41/SUM($C$4:C41)-1</f>
        <v>0.42406381389562076</v>
      </c>
    </row>
    <row r="42" spans="1:16" x14ac:dyDescent="0.2">
      <c r="A42" s="2">
        <f>净值数据!A42</f>
        <v>42094</v>
      </c>
      <c r="B42" s="8">
        <f>净值数据!W42</f>
        <v>17.876963732</v>
      </c>
      <c r="C42">
        <v>10000</v>
      </c>
      <c r="D42">
        <f t="shared" si="7"/>
        <v>126875</v>
      </c>
      <c r="E42" s="3">
        <f t="shared" si="0"/>
        <v>559.37910653697134</v>
      </c>
      <c r="F42">
        <f t="shared" si="8"/>
        <v>11587.348332540247</v>
      </c>
      <c r="G42" s="3">
        <f t="shared" si="1"/>
        <v>207146.60589087266</v>
      </c>
      <c r="H42">
        <f t="shared" si="2"/>
        <v>103573.30294543633</v>
      </c>
      <c r="I42">
        <f t="shared" si="3"/>
        <v>63437.5</v>
      </c>
      <c r="J42">
        <f t="shared" si="4"/>
        <v>5793.6741662701234</v>
      </c>
      <c r="K42" s="7">
        <f t="shared" si="5"/>
        <v>0.63268260800687814</v>
      </c>
      <c r="L42">
        <f t="shared" si="6"/>
        <v>93573.302945436328</v>
      </c>
      <c r="O42" s="3">
        <f>SUM(H$4:H41)+G42</f>
        <v>595860.73373698303</v>
      </c>
      <c r="P42" s="7">
        <f>O42/SUM($C$4:C42)-1</f>
        <v>0.52784803522303347</v>
      </c>
    </row>
    <row r="43" spans="1:16" x14ac:dyDescent="0.2">
      <c r="A43" s="2">
        <f>净值数据!A43</f>
        <v>42124</v>
      </c>
      <c r="B43" s="8">
        <f>净值数据!W43</f>
        <v>17.772739346000002</v>
      </c>
      <c r="C43">
        <v>10000</v>
      </c>
      <c r="D43">
        <f t="shared" si="7"/>
        <v>73437.5</v>
      </c>
      <c r="E43" s="3">
        <f t="shared" si="0"/>
        <v>562.65946432453791</v>
      </c>
      <c r="F43">
        <f t="shared" si="8"/>
        <v>6356.3336305946614</v>
      </c>
      <c r="G43" s="3">
        <f t="shared" si="1"/>
        <v>112969.46081277278</v>
      </c>
      <c r="H43">
        <f t="shared" si="2"/>
        <v>56484.730406386392</v>
      </c>
      <c r="I43">
        <f t="shared" si="3"/>
        <v>36718.75</v>
      </c>
      <c r="J43">
        <f t="shared" si="4"/>
        <v>3178.1668152973307</v>
      </c>
      <c r="K43" s="7">
        <f t="shared" si="5"/>
        <v>0.53830755149307619</v>
      </c>
      <c r="L43">
        <f t="shared" si="6"/>
        <v>46484.730406386392</v>
      </c>
      <c r="O43" s="3">
        <f>SUM(H$4:H42)+G43</f>
        <v>605256.89160431945</v>
      </c>
      <c r="P43" s="7">
        <f>O43/SUM($C$4:C43)-1</f>
        <v>0.51314222901079853</v>
      </c>
    </row>
    <row r="44" spans="1:16" x14ac:dyDescent="0.2">
      <c r="A44" s="2">
        <f>净值数据!A44</f>
        <v>42153</v>
      </c>
      <c r="B44" s="8">
        <f>净值数据!W44</f>
        <v>22.830103600000001</v>
      </c>
      <c r="C44">
        <v>10000</v>
      </c>
      <c r="D44">
        <f t="shared" si="7"/>
        <v>46718.75</v>
      </c>
      <c r="E44" s="3">
        <f t="shared" si="0"/>
        <v>438.01816124916752</v>
      </c>
      <c r="F44">
        <f t="shared" si="8"/>
        <v>3616.1849765464981</v>
      </c>
      <c r="G44" s="3">
        <f t="shared" si="1"/>
        <v>82557.87765132013</v>
      </c>
      <c r="H44">
        <f t="shared" si="2"/>
        <v>41278.938825660065</v>
      </c>
      <c r="I44">
        <f t="shared" si="3"/>
        <v>23359.375</v>
      </c>
      <c r="J44">
        <f t="shared" si="4"/>
        <v>1808.092488273249</v>
      </c>
      <c r="K44" s="7">
        <f t="shared" si="5"/>
        <v>0.76712514036270507</v>
      </c>
      <c r="L44">
        <f t="shared" si="6"/>
        <v>31278.938825660065</v>
      </c>
      <c r="O44" s="3">
        <f>SUM(H$4:H43)+G44</f>
        <v>631330.03884925321</v>
      </c>
      <c r="P44" s="7">
        <f>O44/SUM($C$4:C44)-1</f>
        <v>0.53982936304695905</v>
      </c>
    </row>
    <row r="45" spans="1:16" x14ac:dyDescent="0.2">
      <c r="A45" s="2">
        <f>净值数据!A45</f>
        <v>42185</v>
      </c>
      <c r="B45" s="8">
        <f>净值数据!W45</f>
        <v>20.195746</v>
      </c>
      <c r="C45">
        <v>10000</v>
      </c>
      <c r="D45">
        <f t="shared" si="7"/>
        <v>33359.375</v>
      </c>
      <c r="E45" s="3">
        <f t="shared" si="0"/>
        <v>495.15378139534931</v>
      </c>
      <c r="F45">
        <f t="shared" si="8"/>
        <v>2303.2462696685984</v>
      </c>
      <c r="G45" s="3">
        <f t="shared" si="1"/>
        <v>46515.77663767452</v>
      </c>
      <c r="H45">
        <f t="shared" si="2"/>
        <v>0</v>
      </c>
      <c r="I45">
        <f t="shared" si="3"/>
        <v>33359.375</v>
      </c>
      <c r="J45">
        <f t="shared" si="4"/>
        <v>2303.2462696685984</v>
      </c>
      <c r="K45" s="7">
        <f t="shared" si="5"/>
        <v>0.39438393667970462</v>
      </c>
      <c r="L45">
        <f t="shared" si="6"/>
        <v>-10000</v>
      </c>
      <c r="O45" s="3">
        <f>SUM(H$4:H44)+G45</f>
        <v>636566.8766612676</v>
      </c>
      <c r="P45" s="7">
        <f>O45/SUM($C$4:C45)-1</f>
        <v>0.51563542062206569</v>
      </c>
    </row>
    <row r="46" spans="1:16" x14ac:dyDescent="0.2">
      <c r="A46" s="2">
        <f>净值数据!A46</f>
        <v>42216</v>
      </c>
      <c r="B46" s="8">
        <f>净值数据!W46</f>
        <v>20.788128</v>
      </c>
      <c r="C46">
        <v>10000</v>
      </c>
      <c r="D46">
        <f t="shared" si="7"/>
        <v>43359.375</v>
      </c>
      <c r="E46" s="3">
        <f t="shared" si="0"/>
        <v>481.04379576650672</v>
      </c>
      <c r="F46">
        <f t="shared" si="8"/>
        <v>2784.2900654351051</v>
      </c>
      <c r="G46" s="3">
        <f t="shared" si="1"/>
        <v>57880.178269393342</v>
      </c>
      <c r="H46">
        <f t="shared" si="2"/>
        <v>0</v>
      </c>
      <c r="I46">
        <f t="shared" si="3"/>
        <v>43359.375</v>
      </c>
      <c r="J46">
        <f t="shared" si="4"/>
        <v>2784.2900654351051</v>
      </c>
      <c r="K46" s="7">
        <f t="shared" si="5"/>
        <v>0.33489420152835092</v>
      </c>
      <c r="L46">
        <f t="shared" si="6"/>
        <v>-10000</v>
      </c>
      <c r="O46" s="3">
        <f>SUM(H$4:H45)+G46</f>
        <v>647931.27829298645</v>
      </c>
      <c r="P46" s="7">
        <f>O46/SUM($C$4:C46)-1</f>
        <v>0.50681692626275909</v>
      </c>
    </row>
    <row r="47" spans="1:16" x14ac:dyDescent="0.2">
      <c r="A47" s="2">
        <f>净值数据!A47</f>
        <v>42247</v>
      </c>
      <c r="B47" s="8">
        <f>净值数据!W47</f>
        <v>16.447312</v>
      </c>
      <c r="C47">
        <v>10000</v>
      </c>
      <c r="D47">
        <f t="shared" si="7"/>
        <v>53359.375</v>
      </c>
      <c r="E47" s="3">
        <f t="shared" si="0"/>
        <v>608.00208569035476</v>
      </c>
      <c r="F47">
        <f t="shared" si="8"/>
        <v>3392.2921511254599</v>
      </c>
      <c r="G47" s="3">
        <f t="shared" si="1"/>
        <v>55794.087404711594</v>
      </c>
      <c r="H47">
        <f t="shared" si="2"/>
        <v>0</v>
      </c>
      <c r="I47">
        <f t="shared" si="3"/>
        <v>53359.375</v>
      </c>
      <c r="J47">
        <f t="shared" si="4"/>
        <v>3392.2921511254599</v>
      </c>
      <c r="K47" s="7">
        <f t="shared" si="5"/>
        <v>4.5628578009236254E-2</v>
      </c>
      <c r="L47">
        <f t="shared" si="6"/>
        <v>-10000</v>
      </c>
      <c r="O47" s="3">
        <f>SUM(H$4:H46)+G47</f>
        <v>645845.18742830469</v>
      </c>
      <c r="P47" s="7">
        <f>O47/SUM($C$4:C47)-1</f>
        <v>0.46782997142796523</v>
      </c>
    </row>
    <row r="48" spans="1:16" x14ac:dyDescent="0.2">
      <c r="A48" s="2">
        <f>净值数据!A48</f>
        <v>42277</v>
      </c>
      <c r="B48" s="8">
        <f>净值数据!W48</f>
        <v>15.924621999999999</v>
      </c>
      <c r="C48">
        <v>10000</v>
      </c>
      <c r="D48">
        <f t="shared" si="7"/>
        <v>63359.375</v>
      </c>
      <c r="E48" s="3">
        <f t="shared" si="0"/>
        <v>627.95839047231391</v>
      </c>
      <c r="F48">
        <f t="shared" si="8"/>
        <v>4020.2505415977739</v>
      </c>
      <c r="G48" s="3">
        <f t="shared" si="1"/>
        <v>64020.970220239826</v>
      </c>
      <c r="H48">
        <f t="shared" si="2"/>
        <v>0</v>
      </c>
      <c r="I48">
        <f t="shared" si="3"/>
        <v>63359.375</v>
      </c>
      <c r="J48">
        <f t="shared" si="4"/>
        <v>4020.2505415977739</v>
      </c>
      <c r="K48" s="7">
        <f t="shared" si="5"/>
        <v>1.0441946755942899E-2</v>
      </c>
      <c r="L48">
        <f t="shared" si="6"/>
        <v>-10000</v>
      </c>
      <c r="O48" s="3">
        <f>SUM(H$4:H47)+G48</f>
        <v>654072.07024383289</v>
      </c>
      <c r="P48" s="7">
        <f>O48/SUM($C$4:C48)-1</f>
        <v>0.45349348943073986</v>
      </c>
    </row>
    <row r="49" spans="1:16" x14ac:dyDescent="0.2">
      <c r="A49" s="2">
        <f>净值数据!A49</f>
        <v>42307</v>
      </c>
      <c r="B49" s="8">
        <f>净值数据!W49</f>
        <v>19.817418</v>
      </c>
      <c r="C49">
        <v>10000</v>
      </c>
      <c r="D49">
        <f t="shared" si="7"/>
        <v>73359.375</v>
      </c>
      <c r="E49" s="3">
        <f t="shared" si="0"/>
        <v>504.60660414994527</v>
      </c>
      <c r="F49">
        <f t="shared" si="8"/>
        <v>4524.8571457477192</v>
      </c>
      <c r="G49" s="3">
        <f t="shared" si="1"/>
        <v>89670.985447569474</v>
      </c>
      <c r="H49">
        <f t="shared" si="2"/>
        <v>0</v>
      </c>
      <c r="I49">
        <f t="shared" si="3"/>
        <v>73359.375</v>
      </c>
      <c r="J49">
        <f t="shared" si="4"/>
        <v>4524.8571457477192</v>
      </c>
      <c r="K49" s="7">
        <f t="shared" si="5"/>
        <v>0.22235209129807165</v>
      </c>
      <c r="L49">
        <f t="shared" si="6"/>
        <v>-10000</v>
      </c>
      <c r="O49" s="3">
        <f>SUM(H$4:H48)+G49</f>
        <v>679722.08547116257</v>
      </c>
      <c r="P49" s="7">
        <f>O49/SUM($C$4:C49)-1</f>
        <v>0.47765670754600564</v>
      </c>
    </row>
    <row r="50" spans="1:16" x14ac:dyDescent="0.2">
      <c r="A50" s="2">
        <f>净值数据!A50</f>
        <v>42338</v>
      </c>
      <c r="B50" s="8">
        <f>净值数据!W50</f>
        <v>20.509360000000001</v>
      </c>
      <c r="C50">
        <v>10000</v>
      </c>
      <c r="D50">
        <f t="shared" si="7"/>
        <v>83359.375</v>
      </c>
      <c r="E50" s="3">
        <f t="shared" si="0"/>
        <v>487.5822551264398</v>
      </c>
      <c r="F50">
        <f t="shared" si="8"/>
        <v>5012.4394008741592</v>
      </c>
      <c r="G50" s="3">
        <f t="shared" si="1"/>
        <v>102801.92415071245</v>
      </c>
      <c r="H50">
        <f t="shared" si="2"/>
        <v>0</v>
      </c>
      <c r="I50">
        <f t="shared" si="3"/>
        <v>83359.375</v>
      </c>
      <c r="J50">
        <f t="shared" si="4"/>
        <v>5012.4394008741592</v>
      </c>
      <c r="K50" s="7">
        <f t="shared" si="5"/>
        <v>0.23323770302635372</v>
      </c>
      <c r="L50">
        <f t="shared" si="6"/>
        <v>-10000</v>
      </c>
      <c r="O50" s="3">
        <f>SUM(H$4:H49)+G50</f>
        <v>692853.02417430549</v>
      </c>
      <c r="P50" s="7">
        <f>O50/SUM($C$4:C50)-1</f>
        <v>0.47415537058362878</v>
      </c>
    </row>
    <row r="51" spans="1:16" x14ac:dyDescent="0.2">
      <c r="A51" s="2">
        <f>净值数据!A51</f>
        <v>42369</v>
      </c>
      <c r="B51" s="8">
        <f>净值数据!W51</f>
        <v>19.21508</v>
      </c>
      <c r="C51">
        <v>10000</v>
      </c>
      <c r="D51">
        <f t="shared" si="7"/>
        <v>93359.375</v>
      </c>
      <c r="E51" s="3">
        <f t="shared" si="0"/>
        <v>520.42458319195134</v>
      </c>
      <c r="F51">
        <f t="shared" si="8"/>
        <v>5532.8639840661108</v>
      </c>
      <c r="G51" s="3">
        <f t="shared" si="1"/>
        <v>106314.42408294904</v>
      </c>
      <c r="H51">
        <f t="shared" si="2"/>
        <v>0</v>
      </c>
      <c r="I51">
        <f t="shared" si="3"/>
        <v>93359.375</v>
      </c>
      <c r="J51">
        <f t="shared" si="4"/>
        <v>5532.8639840661108</v>
      </c>
      <c r="K51" s="7">
        <f t="shared" si="5"/>
        <v>0.13876537929853372</v>
      </c>
      <c r="L51">
        <f t="shared" si="6"/>
        <v>-10000</v>
      </c>
      <c r="O51" s="3">
        <f>SUM(H$4:H50)+G51</f>
        <v>696365.52410654211</v>
      </c>
      <c r="P51" s="7">
        <f>O51/SUM($C$4:C51)-1</f>
        <v>0.45076150855529606</v>
      </c>
    </row>
    <row r="52" spans="1:16" x14ac:dyDescent="0.2">
      <c r="A52" s="2">
        <f>净值数据!A52</f>
        <v>42398</v>
      </c>
      <c r="B52" s="8">
        <f>净值数据!W52</f>
        <v>15.247614</v>
      </c>
      <c r="C52">
        <v>10000</v>
      </c>
      <c r="D52">
        <f t="shared" si="7"/>
        <v>103359.375</v>
      </c>
      <c r="E52" s="3">
        <f t="shared" si="0"/>
        <v>655.84031704894937</v>
      </c>
      <c r="F52">
        <f t="shared" si="8"/>
        <v>6188.7043011150599</v>
      </c>
      <c r="G52" s="3">
        <f t="shared" si="1"/>
        <v>94362.974343542213</v>
      </c>
      <c r="H52">
        <f t="shared" si="2"/>
        <v>0</v>
      </c>
      <c r="I52">
        <f t="shared" si="3"/>
        <v>103359.375</v>
      </c>
      <c r="J52">
        <f t="shared" si="4"/>
        <v>6188.7043011150599</v>
      </c>
      <c r="K52" s="7">
        <f t="shared" si="5"/>
        <v>-8.704000635121667E-2</v>
      </c>
      <c r="L52">
        <f t="shared" si="6"/>
        <v>-10000</v>
      </c>
      <c r="O52" s="3">
        <f>SUM(H$4:H51)+G52</f>
        <v>684414.0743671353</v>
      </c>
      <c r="P52" s="7">
        <f>O52/SUM($C$4:C52)-1</f>
        <v>0.39676341707578633</v>
      </c>
    </row>
    <row r="53" spans="1:16" x14ac:dyDescent="0.2">
      <c r="A53" s="2">
        <f>净值数据!A53</f>
        <v>42429</v>
      </c>
      <c r="B53" s="8">
        <f>净值数据!W53</f>
        <v>15.297394000000001</v>
      </c>
      <c r="C53">
        <v>10000</v>
      </c>
      <c r="D53">
        <f t="shared" si="7"/>
        <v>113359.375</v>
      </c>
      <c r="E53" s="3">
        <f t="shared" si="0"/>
        <v>653.70611491081422</v>
      </c>
      <c r="F53">
        <f t="shared" si="8"/>
        <v>6842.4104160258739</v>
      </c>
      <c r="G53" s="3">
        <f t="shared" si="1"/>
        <v>104671.04804365171</v>
      </c>
      <c r="H53">
        <f t="shared" si="2"/>
        <v>0</v>
      </c>
      <c r="I53">
        <f t="shared" si="3"/>
        <v>113359.375</v>
      </c>
      <c r="J53">
        <f t="shared" si="4"/>
        <v>6842.4104160258739</v>
      </c>
      <c r="K53" s="7">
        <f t="shared" si="5"/>
        <v>-7.6644097202796746E-2</v>
      </c>
      <c r="L53">
        <f t="shared" si="6"/>
        <v>-10000</v>
      </c>
      <c r="O53" s="3">
        <f>SUM(H$4:H52)+G53</f>
        <v>694722.14806724479</v>
      </c>
      <c r="P53" s="7">
        <f>O53/SUM($C$4:C53)-1</f>
        <v>0.3894442961344895</v>
      </c>
    </row>
    <row r="54" spans="1:16" x14ac:dyDescent="0.2">
      <c r="A54" s="2">
        <f>净值数据!A54</f>
        <v>42460</v>
      </c>
      <c r="B54" s="8">
        <f>净值数据!W54</f>
        <v>18.463401999999999</v>
      </c>
      <c r="C54">
        <v>10000</v>
      </c>
      <c r="D54">
        <f t="shared" si="7"/>
        <v>123359.375</v>
      </c>
      <c r="E54" s="3">
        <f t="shared" si="0"/>
        <v>541.61199544915939</v>
      </c>
      <c r="F54">
        <f t="shared" si="8"/>
        <v>7384.0224114750336</v>
      </c>
      <c r="G54" s="3">
        <f t="shared" si="1"/>
        <v>136334.17416007296</v>
      </c>
      <c r="H54">
        <f t="shared" si="2"/>
        <v>0</v>
      </c>
      <c r="I54">
        <f t="shared" si="3"/>
        <v>123359.375</v>
      </c>
      <c r="J54">
        <f t="shared" si="4"/>
        <v>7384.0224114750336</v>
      </c>
      <c r="K54" s="7">
        <f t="shared" si="5"/>
        <v>0.10517886589546155</v>
      </c>
      <c r="L54">
        <f t="shared" si="6"/>
        <v>-10000</v>
      </c>
      <c r="O54" s="3">
        <f>SUM(H$4:H53)+G54</f>
        <v>726385.27418366598</v>
      </c>
      <c r="P54" s="7">
        <f>O54/SUM($C$4:C54)-1</f>
        <v>0.42428485134052152</v>
      </c>
    </row>
    <row r="55" spans="1:16" x14ac:dyDescent="0.2">
      <c r="A55" s="2">
        <f>净值数据!A55</f>
        <v>42489</v>
      </c>
      <c r="B55" s="8">
        <f>净值数据!W55</f>
        <v>17.47278</v>
      </c>
      <c r="C55">
        <v>10000</v>
      </c>
      <c r="D55">
        <f t="shared" si="7"/>
        <v>133359.375</v>
      </c>
      <c r="E55" s="3">
        <f t="shared" si="0"/>
        <v>572.31877239912592</v>
      </c>
      <c r="F55">
        <f t="shared" si="8"/>
        <v>7956.3411838741595</v>
      </c>
      <c r="G55" s="3">
        <f t="shared" si="1"/>
        <v>139019.39911077273</v>
      </c>
      <c r="H55">
        <f t="shared" si="2"/>
        <v>0</v>
      </c>
      <c r="I55">
        <f t="shared" si="3"/>
        <v>133359.375</v>
      </c>
      <c r="J55">
        <f t="shared" si="4"/>
        <v>7956.3411838741595</v>
      </c>
      <c r="K55" s="7">
        <f t="shared" si="5"/>
        <v>4.244189139888177E-2</v>
      </c>
      <c r="L55">
        <f t="shared" si="6"/>
        <v>-10000</v>
      </c>
      <c r="O55" s="3">
        <f>SUM(H$4:H54)+G55</f>
        <v>729070.49913436582</v>
      </c>
      <c r="P55" s="7">
        <f>O55/SUM($C$4:C55)-1</f>
        <v>0.40205865218147263</v>
      </c>
    </row>
    <row r="56" spans="1:16" x14ac:dyDescent="0.2">
      <c r="A56" s="2">
        <f>净值数据!A56</f>
        <v>42521</v>
      </c>
      <c r="B56" s="8">
        <f>净值数据!W56</f>
        <v>17.970580000000002</v>
      </c>
      <c r="C56">
        <v>10000</v>
      </c>
      <c r="D56">
        <f t="shared" si="7"/>
        <v>143359.375</v>
      </c>
      <c r="E56" s="3">
        <f t="shared" si="0"/>
        <v>556.46506679250194</v>
      </c>
      <c r="F56">
        <f t="shared" si="8"/>
        <v>8512.8062506666611</v>
      </c>
      <c r="G56" s="3">
        <f t="shared" si="1"/>
        <v>152980.06575210529</v>
      </c>
      <c r="H56">
        <f t="shared" si="2"/>
        <v>0</v>
      </c>
      <c r="I56">
        <f t="shared" si="3"/>
        <v>143359.375</v>
      </c>
      <c r="J56">
        <f t="shared" si="4"/>
        <v>8512.8062506666611</v>
      </c>
      <c r="K56" s="7">
        <f t="shared" si="5"/>
        <v>6.7108905518772577E-2</v>
      </c>
      <c r="L56">
        <f t="shared" si="6"/>
        <v>-10000</v>
      </c>
      <c r="O56" s="3">
        <f>SUM(H$4:H55)+G56</f>
        <v>743031.16577569838</v>
      </c>
      <c r="P56" s="7">
        <f>O56/SUM($C$4:C56)-1</f>
        <v>0.40194559580320455</v>
      </c>
    </row>
    <row r="57" spans="1:16" x14ac:dyDescent="0.2">
      <c r="A57" s="2">
        <f>净值数据!A57</f>
        <v>42551</v>
      </c>
      <c r="B57" s="8">
        <f>净值数据!W57</f>
        <v>18.239999999999998</v>
      </c>
      <c r="C57">
        <v>10000</v>
      </c>
      <c r="D57">
        <f t="shared" si="7"/>
        <v>153359.375</v>
      </c>
      <c r="E57" s="3">
        <f t="shared" si="0"/>
        <v>548.24561403508778</v>
      </c>
      <c r="F57">
        <f t="shared" si="8"/>
        <v>9061.0518647017489</v>
      </c>
      <c r="G57" s="3">
        <f t="shared" si="1"/>
        <v>165273.58601215988</v>
      </c>
      <c r="H57">
        <f t="shared" si="2"/>
        <v>0</v>
      </c>
      <c r="I57">
        <f t="shared" si="3"/>
        <v>153359.375</v>
      </c>
      <c r="J57">
        <f t="shared" si="4"/>
        <v>9061.0518647017489</v>
      </c>
      <c r="K57" s="7">
        <f t="shared" si="5"/>
        <v>7.7688181841898407E-2</v>
      </c>
      <c r="L57">
        <f t="shared" si="6"/>
        <v>-10000</v>
      </c>
      <c r="O57" s="3">
        <f>SUM(H$4:H56)+G57</f>
        <v>755324.68603575299</v>
      </c>
      <c r="P57" s="7">
        <f>O57/SUM($C$4:C57)-1</f>
        <v>0.39874941858472779</v>
      </c>
    </row>
    <row r="58" spans="1:16" x14ac:dyDescent="0.2">
      <c r="A58" s="2">
        <f>净值数据!A58</f>
        <v>42580</v>
      </c>
      <c r="B58" s="8">
        <f>净值数据!W58</f>
        <v>18.489999999999998</v>
      </c>
      <c r="C58">
        <v>10000</v>
      </c>
      <c r="D58">
        <f t="shared" si="7"/>
        <v>163359.375</v>
      </c>
      <c r="E58" s="3">
        <f t="shared" si="0"/>
        <v>540.83288263926454</v>
      </c>
      <c r="F58">
        <f t="shared" si="8"/>
        <v>9601.8847473410133</v>
      </c>
      <c r="G58" s="3">
        <f t="shared" si="1"/>
        <v>177538.84897833533</v>
      </c>
      <c r="H58">
        <f t="shared" si="2"/>
        <v>0</v>
      </c>
      <c r="I58">
        <f t="shared" si="3"/>
        <v>163359.375</v>
      </c>
      <c r="J58">
        <f t="shared" si="4"/>
        <v>9601.8847473410133</v>
      </c>
      <c r="K58" s="7">
        <f t="shared" si="5"/>
        <v>8.6799266820990928E-2</v>
      </c>
      <c r="L58">
        <f t="shared" si="6"/>
        <v>-10000</v>
      </c>
      <c r="O58" s="3">
        <f>SUM(H$4:H57)+G58</f>
        <v>767589.94900192833</v>
      </c>
      <c r="P58" s="7">
        <f>O58/SUM($C$4:C58)-1</f>
        <v>0.3956180890944152</v>
      </c>
    </row>
    <row r="59" spans="1:16" x14ac:dyDescent="0.2">
      <c r="A59" s="2">
        <f>净值数据!A59</f>
        <v>42613</v>
      </c>
      <c r="B59" s="8">
        <f>净值数据!W59</f>
        <v>18.940000000000001</v>
      </c>
      <c r="C59">
        <v>10000</v>
      </c>
      <c r="D59">
        <f t="shared" si="7"/>
        <v>173359.375</v>
      </c>
      <c r="E59" s="3">
        <f t="shared" si="0"/>
        <v>527.98310454065461</v>
      </c>
      <c r="F59">
        <f t="shared" si="8"/>
        <v>10129.867851881669</v>
      </c>
      <c r="G59" s="3">
        <f t="shared" si="1"/>
        <v>191859.69711463881</v>
      </c>
      <c r="H59">
        <f t="shared" si="2"/>
        <v>0</v>
      </c>
      <c r="I59">
        <f t="shared" si="3"/>
        <v>173359.375</v>
      </c>
      <c r="J59">
        <f t="shared" si="4"/>
        <v>10129.867851881669</v>
      </c>
      <c r="K59" s="7">
        <f t="shared" si="5"/>
        <v>0.10671659444226078</v>
      </c>
      <c r="L59">
        <f t="shared" si="6"/>
        <v>-10000</v>
      </c>
      <c r="O59" s="3">
        <f>SUM(H$4:H58)+G59</f>
        <v>781910.79713823181</v>
      </c>
      <c r="P59" s="7">
        <f>O59/SUM($C$4:C59)-1</f>
        <v>0.39626928060398536</v>
      </c>
    </row>
    <row r="60" spans="1:16" x14ac:dyDescent="0.2">
      <c r="A60" s="2">
        <f>净值数据!A60</f>
        <v>42643</v>
      </c>
      <c r="B60" s="8">
        <f>净值数据!W60</f>
        <v>18.510000000000002</v>
      </c>
      <c r="C60">
        <v>10000</v>
      </c>
      <c r="D60">
        <f t="shared" si="7"/>
        <v>183359.375</v>
      </c>
      <c r="E60" s="3">
        <f t="shared" si="0"/>
        <v>540.24851431658556</v>
      </c>
      <c r="F60">
        <f t="shared" si="8"/>
        <v>10670.116366198254</v>
      </c>
      <c r="G60" s="3">
        <f t="shared" si="1"/>
        <v>197503.8539383297</v>
      </c>
      <c r="H60">
        <f t="shared" si="2"/>
        <v>0</v>
      </c>
      <c r="I60">
        <f t="shared" si="3"/>
        <v>183359.375</v>
      </c>
      <c r="J60">
        <f t="shared" si="4"/>
        <v>10670.116366198254</v>
      </c>
      <c r="K60" s="7">
        <f t="shared" si="5"/>
        <v>7.7140745807678046E-2</v>
      </c>
      <c r="L60">
        <f t="shared" si="6"/>
        <v>-10000</v>
      </c>
      <c r="O60" s="3">
        <f>SUM(H$4:H59)+G60</f>
        <v>787554.95396192279</v>
      </c>
      <c r="P60" s="7">
        <f>O60/SUM($C$4:C60)-1</f>
        <v>0.38167535782793482</v>
      </c>
    </row>
    <row r="61" spans="1:16" x14ac:dyDescent="0.2">
      <c r="A61" s="2">
        <f>净值数据!A61</f>
        <v>42674</v>
      </c>
      <c r="B61" s="8">
        <f>净值数据!W61</f>
        <v>18.55</v>
      </c>
      <c r="C61">
        <v>10000</v>
      </c>
      <c r="D61">
        <f t="shared" si="7"/>
        <v>193359.375</v>
      </c>
      <c r="E61" s="3">
        <f t="shared" si="0"/>
        <v>539.08355795148248</v>
      </c>
      <c r="F61">
        <f t="shared" si="8"/>
        <v>11209.199924149736</v>
      </c>
      <c r="G61" s="3">
        <f t="shared" si="1"/>
        <v>207930.65859297762</v>
      </c>
      <c r="H61">
        <f t="shared" si="2"/>
        <v>0</v>
      </c>
      <c r="I61">
        <f t="shared" si="3"/>
        <v>193359.375</v>
      </c>
      <c r="J61">
        <f t="shared" si="4"/>
        <v>11209.199924149736</v>
      </c>
      <c r="K61" s="7">
        <f t="shared" si="5"/>
        <v>7.5358557571763019E-2</v>
      </c>
      <c r="L61">
        <f t="shared" si="6"/>
        <v>-10000</v>
      </c>
      <c r="O61" s="3">
        <f>SUM(H$4:H60)+G61</f>
        <v>797981.75861657062</v>
      </c>
      <c r="P61" s="7">
        <f>O61/SUM($C$4:C61)-1</f>
        <v>0.37583061830443221</v>
      </c>
    </row>
    <row r="62" spans="1:16" x14ac:dyDescent="0.2">
      <c r="A62" s="2">
        <f>净值数据!A62</f>
        <v>42704</v>
      </c>
      <c r="B62" s="8">
        <f>净值数据!W62</f>
        <v>18.73</v>
      </c>
      <c r="C62">
        <v>10000</v>
      </c>
      <c r="D62">
        <f t="shared" si="7"/>
        <v>203359.375</v>
      </c>
      <c r="E62" s="3">
        <f t="shared" si="0"/>
        <v>533.9028296849973</v>
      </c>
      <c r="F62">
        <f t="shared" si="8"/>
        <v>11743.102753834733</v>
      </c>
      <c r="G62" s="3">
        <f t="shared" si="1"/>
        <v>219948.31457932456</v>
      </c>
      <c r="H62">
        <f t="shared" si="2"/>
        <v>0</v>
      </c>
      <c r="I62">
        <f t="shared" si="3"/>
        <v>203359.375</v>
      </c>
      <c r="J62">
        <f t="shared" si="4"/>
        <v>11743.102753834733</v>
      </c>
      <c r="K62" s="7">
        <f t="shared" si="5"/>
        <v>8.1574501196832294E-2</v>
      </c>
      <c r="L62">
        <f t="shared" si="6"/>
        <v>-10000</v>
      </c>
      <c r="O62" s="3">
        <f>SUM(H$4:H61)+G62</f>
        <v>809999.41460291762</v>
      </c>
      <c r="P62" s="7">
        <f>O62/SUM($C$4:C62)-1</f>
        <v>0.37288036373375877</v>
      </c>
    </row>
    <row r="63" spans="1:16" x14ac:dyDescent="0.2">
      <c r="A63" s="2">
        <f>净值数据!A63</f>
        <v>42734</v>
      </c>
      <c r="B63" s="8">
        <f>净值数据!W63</f>
        <v>17.93</v>
      </c>
      <c r="C63">
        <v>10000</v>
      </c>
      <c r="D63">
        <f t="shared" si="7"/>
        <v>213359.375</v>
      </c>
      <c r="E63" s="3">
        <f t="shared" si="0"/>
        <v>557.72448410485219</v>
      </c>
      <c r="F63">
        <f t="shared" si="8"/>
        <v>12300.827237939586</v>
      </c>
      <c r="G63" s="3">
        <f t="shared" si="1"/>
        <v>220553.83237625676</v>
      </c>
      <c r="H63">
        <f t="shared" si="2"/>
        <v>0</v>
      </c>
      <c r="I63">
        <f t="shared" si="3"/>
        <v>213359.375</v>
      </c>
      <c r="J63">
        <f t="shared" si="4"/>
        <v>12300.827237939586</v>
      </c>
      <c r="K63" s="7">
        <f t="shared" si="5"/>
        <v>3.3719902752137099E-2</v>
      </c>
      <c r="L63">
        <f>H63-C63+G63</f>
        <v>210553.83237625676</v>
      </c>
      <c r="O63" s="3">
        <f>SUM(H$4:H62)+G63</f>
        <v>810604.93239984987</v>
      </c>
      <c r="P63" s="7">
        <f>O63/SUM($C$4:C63)-1</f>
        <v>0.35100822066641646</v>
      </c>
    </row>
    <row r="64" spans="1:16" x14ac:dyDescent="0.2">
      <c r="H64">
        <f>SUM(H4:H63)</f>
        <v>590051.10002359306</v>
      </c>
      <c r="I64" s="3">
        <f>G63+H64</f>
        <v>810604.93239984987</v>
      </c>
      <c r="M64" t="s">
        <v>65</v>
      </c>
      <c r="N64">
        <f>XIRR(L4:L63,A4:A63,0.1)</f>
        <v>0.47231401801109318</v>
      </c>
    </row>
  </sheetData>
  <phoneticPr fontId="2" type="noConversion"/>
  <conditionalFormatting sqref="K1:K64">
    <cfRule type="cellIs" dxfId="3" priority="3" operator="greaterThan">
      <formula>0.5</formula>
    </cfRule>
  </conditionalFormatting>
  <conditionalFormatting sqref="P3">
    <cfRule type="cellIs" dxfId="2" priority="2" operator="greaterThan">
      <formula>0.5</formula>
    </cfRule>
  </conditionalFormatting>
  <conditionalFormatting sqref="P4:P63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{149DE9CC-403D-4013-852A-A5A0BBEB06D8}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49DE9CC-403D-4013-852A-A5A0BBEB06D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P4:P63</xm:sqref>
        </x14:conditionalFormatting>
      </x14:conditionalFormatting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4"/>
  <sheetViews>
    <sheetView topLeftCell="C1" workbookViewId="0">
      <pane ySplit="3" topLeftCell="A4" activePane="bottomLeft" state="frozen"/>
      <selection activeCell="C18" sqref="C18"/>
      <selection pane="bottomLeft" activeCell="K4" sqref="K4"/>
    </sheetView>
  </sheetViews>
  <sheetFormatPr defaultRowHeight="14.25" x14ac:dyDescent="0.2"/>
  <cols>
    <col min="2" max="2" width="11.625" style="3" customWidth="1"/>
    <col min="4" max="4" width="14.125" customWidth="1"/>
    <col min="5" max="7" width="13" customWidth="1"/>
    <col min="8" max="8" width="12.75" customWidth="1"/>
    <col min="9" max="9" width="17.625" customWidth="1"/>
    <col min="10" max="10" width="19.875" customWidth="1"/>
    <col min="11" max="11" width="24.625" customWidth="1"/>
    <col min="12" max="12" width="20.625" customWidth="1"/>
    <col min="13" max="13" width="20.75" customWidth="1"/>
    <col min="15" max="15" width="12.5" customWidth="1"/>
    <col min="16" max="16" width="17.75" customWidth="1"/>
    <col min="17" max="17" width="13" customWidth="1"/>
  </cols>
  <sheetData>
    <row r="1" spans="1:17" x14ac:dyDescent="0.2">
      <c r="N1" t="s">
        <v>66</v>
      </c>
      <c r="O1">
        <v>0.5</v>
      </c>
    </row>
    <row r="2" spans="1:17" x14ac:dyDescent="0.2">
      <c r="N2" t="s">
        <v>67</v>
      </c>
      <c r="O2">
        <v>0.02</v>
      </c>
      <c r="P2">
        <v>1</v>
      </c>
    </row>
    <row r="3" spans="1:17" x14ac:dyDescent="0.2">
      <c r="B3" s="3" t="str">
        <f>净值数据!A3</f>
        <v>日期</v>
      </c>
      <c r="C3" s="3" t="str">
        <f>净值数据!B3</f>
        <v>收盘价</v>
      </c>
      <c r="D3" s="5" t="s">
        <v>5</v>
      </c>
      <c r="E3" s="5" t="s">
        <v>0</v>
      </c>
      <c r="F3" s="5" t="s">
        <v>1</v>
      </c>
      <c r="G3" s="5" t="s">
        <v>2</v>
      </c>
      <c r="H3" s="5" t="s">
        <v>3</v>
      </c>
      <c r="I3" t="s">
        <v>61</v>
      </c>
      <c r="J3" s="5" t="s">
        <v>62</v>
      </c>
      <c r="K3" s="5" t="s">
        <v>63</v>
      </c>
      <c r="L3" s="6" t="s">
        <v>4</v>
      </c>
      <c r="M3" s="5" t="s">
        <v>64</v>
      </c>
      <c r="P3" s="5" t="s">
        <v>68</v>
      </c>
      <c r="Q3" s="6" t="s">
        <v>4</v>
      </c>
    </row>
    <row r="4" spans="1:17" x14ac:dyDescent="0.2">
      <c r="A4">
        <v>1</v>
      </c>
      <c r="B4" s="2">
        <f>净值数据!A4</f>
        <v>40939</v>
      </c>
      <c r="C4" s="3">
        <f>净值数据!B4</f>
        <v>4.4706401112331999</v>
      </c>
      <c r="D4">
        <v>10000</v>
      </c>
      <c r="E4">
        <f>D4</f>
        <v>10000</v>
      </c>
      <c r="F4" s="3">
        <f>D4/C4</f>
        <v>2236.8161496322186</v>
      </c>
      <c r="G4">
        <f>F4</f>
        <v>2236.8161496322186</v>
      </c>
      <c r="H4" s="3">
        <f>G4*C4</f>
        <v>10000</v>
      </c>
      <c r="I4">
        <f>IF(L4&gt;$O$2*A4,H4*$O$1,0)</f>
        <v>0</v>
      </c>
      <c r="J4">
        <f>IF(L4&gt;$O$2*A4,E4*(1-$O$1),E4)</f>
        <v>10000</v>
      </c>
      <c r="K4">
        <f>IF(L4&gt;$O$2*A4,G4*(1-$O$1),G4)</f>
        <v>2236.8161496322186</v>
      </c>
      <c r="L4" s="7">
        <f>H4/E4-1</f>
        <v>0</v>
      </c>
      <c r="M4">
        <f>I4-D4</f>
        <v>-10000</v>
      </c>
      <c r="P4" s="3">
        <f>H4</f>
        <v>10000</v>
      </c>
      <c r="Q4" s="7">
        <f>P4/SUM($D$4:D4)-1</f>
        <v>0</v>
      </c>
    </row>
    <row r="5" spans="1:17" x14ac:dyDescent="0.2">
      <c r="A5">
        <v>2</v>
      </c>
      <c r="B5" s="2">
        <f>净值数据!A5</f>
        <v>40968</v>
      </c>
      <c r="C5" s="3">
        <f>净值数据!B5</f>
        <v>4.5890215472004998</v>
      </c>
      <c r="D5">
        <v>10000</v>
      </c>
      <c r="E5">
        <f>D5+J4</f>
        <v>20000</v>
      </c>
      <c r="F5" s="3">
        <f t="shared" ref="F5:F63" si="0">D5/C5</f>
        <v>2179.1137603397024</v>
      </c>
      <c r="G5">
        <f>F5+K4</f>
        <v>4415.929909971921</v>
      </c>
      <c r="H5" s="3">
        <f t="shared" ref="H5:H63" si="1">G5*C5</f>
        <v>20264.797507788309</v>
      </c>
      <c r="I5">
        <f t="shared" ref="I5:I63" si="2">IF(L5&gt;$O$2*A5,H5*$O$1,0)</f>
        <v>0</v>
      </c>
      <c r="J5">
        <f t="shared" ref="J5:J63" si="3">IF(L5&gt;$O$2*A5,E5*(1-$O$1),E5)</f>
        <v>20000</v>
      </c>
      <c r="K5">
        <f t="shared" ref="K5:K63" si="4">IF(L5&gt;$O$2*A5,G5*(1-$O$1),G5)</f>
        <v>4415.929909971921</v>
      </c>
      <c r="L5" s="7">
        <f t="shared" ref="L5:L63" si="5">H5/E5-1</f>
        <v>1.3239875389415401E-2</v>
      </c>
      <c r="M5">
        <f t="shared" ref="M5:M62" si="6">I5-D5</f>
        <v>-10000</v>
      </c>
      <c r="P5" s="3">
        <f>SUM(I$4:I4)+H5</f>
        <v>20264.797507788309</v>
      </c>
      <c r="Q5" s="7">
        <f>P5/SUM($D$4:D5)-1</f>
        <v>1.3239875389415401E-2</v>
      </c>
    </row>
    <row r="6" spans="1:17" x14ac:dyDescent="0.2">
      <c r="A6">
        <v>3</v>
      </c>
      <c r="B6" s="2">
        <f>净值数据!A6</f>
        <v>40998</v>
      </c>
      <c r="C6" s="3">
        <f>净值数据!B6</f>
        <v>4.3661859030267998</v>
      </c>
      <c r="D6">
        <v>10000</v>
      </c>
      <c r="E6">
        <f t="shared" ref="E6:E63" si="7">D6+J5</f>
        <v>30000</v>
      </c>
      <c r="F6" s="3">
        <f t="shared" si="0"/>
        <v>2290.3284977095532</v>
      </c>
      <c r="G6">
        <f t="shared" ref="G6:G63" si="8">F6+K5</f>
        <v>6706.2584076814746</v>
      </c>
      <c r="H6" s="3">
        <f t="shared" si="1"/>
        <v>29280.770921673808</v>
      </c>
      <c r="I6">
        <f t="shared" si="2"/>
        <v>0</v>
      </c>
      <c r="J6">
        <f t="shared" si="3"/>
        <v>30000</v>
      </c>
      <c r="K6">
        <f t="shared" si="4"/>
        <v>6706.2584076814746</v>
      </c>
      <c r="L6" s="7">
        <f t="shared" si="5"/>
        <v>-2.3974302610873077E-2</v>
      </c>
      <c r="M6">
        <f t="shared" si="6"/>
        <v>-10000</v>
      </c>
      <c r="P6" s="3">
        <f>SUM(I$4:I5)+H6</f>
        <v>29280.770921673808</v>
      </c>
      <c r="Q6" s="7">
        <f>P6/SUM($D$4:D6)-1</f>
        <v>-2.3974302610873077E-2</v>
      </c>
    </row>
    <row r="7" spans="1:17" x14ac:dyDescent="0.2">
      <c r="A7">
        <v>4</v>
      </c>
      <c r="B7" s="2">
        <f>净值数据!A7</f>
        <v>41026</v>
      </c>
      <c r="C7" s="3">
        <f>净值数据!B7</f>
        <v>4.630803230483</v>
      </c>
      <c r="D7">
        <v>10000</v>
      </c>
      <c r="E7">
        <f t="shared" si="7"/>
        <v>40000</v>
      </c>
      <c r="F7" s="3">
        <f t="shared" si="0"/>
        <v>2159.4525835547074</v>
      </c>
      <c r="G7">
        <f t="shared" si="8"/>
        <v>8865.7109912361811</v>
      </c>
      <c r="H7" s="3">
        <f t="shared" si="1"/>
        <v>41055.363098745147</v>
      </c>
      <c r="I7">
        <f t="shared" si="2"/>
        <v>0</v>
      </c>
      <c r="J7">
        <f t="shared" si="3"/>
        <v>40000</v>
      </c>
      <c r="K7">
        <f t="shared" si="4"/>
        <v>8865.7109912361811</v>
      </c>
      <c r="L7" s="7">
        <f t="shared" si="5"/>
        <v>2.6384077468628586E-2</v>
      </c>
      <c r="M7">
        <f t="shared" si="6"/>
        <v>-10000</v>
      </c>
      <c r="P7" s="3">
        <f>SUM(I$4:I6)+H7</f>
        <v>41055.363098745147</v>
      </c>
      <c r="Q7" s="7">
        <f>P7/SUM($D$4:D7)-1</f>
        <v>2.6384077468628586E-2</v>
      </c>
    </row>
    <row r="8" spans="1:17" x14ac:dyDescent="0.2">
      <c r="A8">
        <v>5</v>
      </c>
      <c r="B8" s="2">
        <f>净值数据!A8</f>
        <v>41060</v>
      </c>
      <c r="C8" s="3">
        <f>净值数据!B8</f>
        <v>4.4358220418311003</v>
      </c>
      <c r="D8">
        <v>10000</v>
      </c>
      <c r="E8">
        <f t="shared" si="7"/>
        <v>50000</v>
      </c>
      <c r="F8" s="3">
        <f t="shared" si="0"/>
        <v>2254.3735762384226</v>
      </c>
      <c r="G8">
        <f t="shared" si="8"/>
        <v>11120.084567474603</v>
      </c>
      <c r="H8" s="3">
        <f t="shared" si="1"/>
        <v>49326.716231429702</v>
      </c>
      <c r="I8">
        <f t="shared" si="2"/>
        <v>0</v>
      </c>
      <c r="J8">
        <f t="shared" si="3"/>
        <v>50000</v>
      </c>
      <c r="K8">
        <f t="shared" si="4"/>
        <v>11120.084567474603</v>
      </c>
      <c r="L8" s="7">
        <f t="shared" si="5"/>
        <v>-1.3465675371405972E-2</v>
      </c>
      <c r="M8">
        <f t="shared" si="6"/>
        <v>-10000</v>
      </c>
      <c r="P8" s="3">
        <f>SUM(I$4:I7)+H8</f>
        <v>49326.716231429702</v>
      </c>
      <c r="Q8" s="7">
        <f>P8/SUM($D$4:D8)-1</f>
        <v>-1.3465675371405972E-2</v>
      </c>
    </row>
    <row r="9" spans="1:17" x14ac:dyDescent="0.2">
      <c r="A9">
        <v>6</v>
      </c>
      <c r="B9" s="2">
        <f>净值数据!A9</f>
        <v>41089</v>
      </c>
      <c r="C9" s="3">
        <f>净值数据!B9</f>
        <v>4.3810573620154996</v>
      </c>
      <c r="D9">
        <v>10000</v>
      </c>
      <c r="E9">
        <f t="shared" si="7"/>
        <v>60000</v>
      </c>
      <c r="F9" s="3">
        <f t="shared" si="0"/>
        <v>2282.5539986537665</v>
      </c>
      <c r="G9">
        <f t="shared" si="8"/>
        <v>13402.638566128369</v>
      </c>
      <c r="H9" s="3">
        <f t="shared" si="1"/>
        <v>58717.728360569548</v>
      </c>
      <c r="I9">
        <f t="shared" si="2"/>
        <v>0</v>
      </c>
      <c r="J9">
        <f t="shared" si="3"/>
        <v>60000</v>
      </c>
      <c r="K9">
        <f t="shared" si="4"/>
        <v>13402.638566128369</v>
      </c>
      <c r="L9" s="7">
        <f t="shared" si="5"/>
        <v>-2.1371193990507575E-2</v>
      </c>
      <c r="M9">
        <f t="shared" si="6"/>
        <v>-10000</v>
      </c>
      <c r="P9" s="3">
        <f>SUM(I$4:I8)+H9</f>
        <v>58717.728360569548</v>
      </c>
      <c r="Q9" s="7">
        <f>P9/SUM($D$4:D9)-1</f>
        <v>-2.1371193990507575E-2</v>
      </c>
    </row>
    <row r="10" spans="1:17" x14ac:dyDescent="0.2">
      <c r="A10">
        <v>7</v>
      </c>
      <c r="B10" s="2">
        <f>净值数据!A10</f>
        <v>41121</v>
      </c>
      <c r="C10" s="3">
        <f>净值数据!B10</f>
        <v>4.3956852663961996</v>
      </c>
      <c r="D10">
        <v>10000</v>
      </c>
      <c r="E10">
        <f t="shared" si="7"/>
        <v>70000</v>
      </c>
      <c r="F10" s="3">
        <f t="shared" si="0"/>
        <v>2274.9581450808682</v>
      </c>
      <c r="G10">
        <f t="shared" si="8"/>
        <v>15677.596711209237</v>
      </c>
      <c r="H10" s="3">
        <f t="shared" si="1"/>
        <v>68913.780875963959</v>
      </c>
      <c r="I10">
        <f t="shared" si="2"/>
        <v>0</v>
      </c>
      <c r="J10">
        <f t="shared" si="3"/>
        <v>70000</v>
      </c>
      <c r="K10">
        <f t="shared" si="4"/>
        <v>15677.596711209237</v>
      </c>
      <c r="L10" s="7">
        <f t="shared" si="5"/>
        <v>-1.5517416057657774E-2</v>
      </c>
      <c r="M10">
        <f t="shared" si="6"/>
        <v>-10000</v>
      </c>
      <c r="P10" s="3">
        <f>SUM(I$4:I9)+H10</f>
        <v>68913.780875963959</v>
      </c>
      <c r="Q10" s="7">
        <f>P10/SUM($D$4:D10)-1</f>
        <v>-1.5517416057657774E-2</v>
      </c>
    </row>
    <row r="11" spans="1:17" x14ac:dyDescent="0.2">
      <c r="A11">
        <v>8</v>
      </c>
      <c r="B11" s="2">
        <f>净值数据!A11</f>
        <v>41152</v>
      </c>
      <c r="C11" s="3">
        <f>净值数据!B11</f>
        <v>4.3664294576348004</v>
      </c>
      <c r="D11">
        <v>10000</v>
      </c>
      <c r="E11">
        <f t="shared" si="7"/>
        <v>80000</v>
      </c>
      <c r="F11" s="3">
        <f t="shared" si="0"/>
        <v>2290.2007457179398</v>
      </c>
      <c r="G11">
        <f t="shared" si="8"/>
        <v>17967.797456927176</v>
      </c>
      <c r="H11" s="3">
        <f t="shared" si="1"/>
        <v>78455.120104742469</v>
      </c>
      <c r="I11">
        <f t="shared" si="2"/>
        <v>0</v>
      </c>
      <c r="J11">
        <f t="shared" si="3"/>
        <v>80000</v>
      </c>
      <c r="K11">
        <f t="shared" si="4"/>
        <v>17967.797456927176</v>
      </c>
      <c r="L11" s="7">
        <f t="shared" si="5"/>
        <v>-1.9310998690719172E-2</v>
      </c>
      <c r="M11">
        <f t="shared" si="6"/>
        <v>-10000</v>
      </c>
      <c r="P11" s="3">
        <f>SUM(I$4:I10)+H11</f>
        <v>78455.120104742469</v>
      </c>
      <c r="Q11" s="7">
        <f>P11/SUM($D$4:D11)-1</f>
        <v>-1.9310998690719172E-2</v>
      </c>
    </row>
    <row r="12" spans="1:17" x14ac:dyDescent="0.2">
      <c r="A12">
        <v>9</v>
      </c>
      <c r="B12" s="2">
        <f>净值数据!A12</f>
        <v>41180</v>
      </c>
      <c r="C12" s="3">
        <f>净值数据!B12</f>
        <v>4.2387762719703002</v>
      </c>
      <c r="D12">
        <v>10000</v>
      </c>
      <c r="E12">
        <f t="shared" si="7"/>
        <v>90000</v>
      </c>
      <c r="F12" s="3">
        <f t="shared" si="0"/>
        <v>2359.1714585473333</v>
      </c>
      <c r="G12">
        <f t="shared" si="8"/>
        <v>20326.96891547451</v>
      </c>
      <c r="H12" s="3">
        <f t="shared" si="1"/>
        <v>86161.473519991225</v>
      </c>
      <c r="I12">
        <f t="shared" si="2"/>
        <v>0</v>
      </c>
      <c r="J12">
        <f t="shared" si="3"/>
        <v>90000</v>
      </c>
      <c r="K12">
        <f t="shared" si="4"/>
        <v>20326.96891547451</v>
      </c>
      <c r="L12" s="7">
        <f t="shared" si="5"/>
        <v>-4.2650294222319696E-2</v>
      </c>
      <c r="M12">
        <f t="shared" si="6"/>
        <v>-10000</v>
      </c>
      <c r="P12" s="3">
        <f>SUM(I$4:I11)+H12</f>
        <v>86161.473519991225</v>
      </c>
      <c r="Q12" s="7">
        <f>P12/SUM($D$4:D12)-1</f>
        <v>-4.2650294222319696E-2</v>
      </c>
    </row>
    <row r="13" spans="1:17" x14ac:dyDescent="0.2">
      <c r="A13">
        <v>10</v>
      </c>
      <c r="B13" s="2">
        <f>净值数据!A13</f>
        <v>41213</v>
      </c>
      <c r="C13" s="3">
        <f>净值数据!B13</f>
        <v>4.5163598508426004</v>
      </c>
      <c r="D13">
        <v>10000</v>
      </c>
      <c r="E13">
        <f t="shared" si="7"/>
        <v>100000</v>
      </c>
      <c r="F13" s="3">
        <f t="shared" si="0"/>
        <v>2214.1725483044352</v>
      </c>
      <c r="G13">
        <f t="shared" si="8"/>
        <v>22541.141463778946</v>
      </c>
      <c r="H13" s="3">
        <f t="shared" si="1"/>
        <v>101803.90629917463</v>
      </c>
      <c r="I13">
        <f t="shared" si="2"/>
        <v>0</v>
      </c>
      <c r="J13">
        <f t="shared" si="3"/>
        <v>100000</v>
      </c>
      <c r="K13">
        <f t="shared" si="4"/>
        <v>22541.141463778946</v>
      </c>
      <c r="L13" s="7">
        <f t="shared" si="5"/>
        <v>1.8039062991746402E-2</v>
      </c>
      <c r="M13">
        <f t="shared" si="6"/>
        <v>-10000</v>
      </c>
      <c r="P13" s="3">
        <f>SUM(I$4:I12)+H13</f>
        <v>101803.90629917463</v>
      </c>
      <c r="Q13" s="7">
        <f>P13/SUM($D$4:D13)-1</f>
        <v>1.8039062991746402E-2</v>
      </c>
    </row>
    <row r="14" spans="1:17" x14ac:dyDescent="0.2">
      <c r="A14">
        <v>11</v>
      </c>
      <c r="B14" s="2">
        <f>净值数据!A14</f>
        <v>41243</v>
      </c>
      <c r="C14" s="3">
        <f>净值数据!B14</f>
        <v>4.7189208408305996</v>
      </c>
      <c r="D14">
        <v>10000</v>
      </c>
      <c r="E14">
        <f t="shared" si="7"/>
        <v>110000</v>
      </c>
      <c r="F14" s="3">
        <f t="shared" si="0"/>
        <v>2119.1285756426996</v>
      </c>
      <c r="G14">
        <f t="shared" si="8"/>
        <v>24660.270039421644</v>
      </c>
      <c r="H14" s="3">
        <f t="shared" si="1"/>
        <v>116369.86222953723</v>
      </c>
      <c r="I14">
        <f t="shared" si="2"/>
        <v>0</v>
      </c>
      <c r="J14">
        <f t="shared" si="3"/>
        <v>110000</v>
      </c>
      <c r="K14">
        <f t="shared" si="4"/>
        <v>24660.270039421644</v>
      </c>
      <c r="L14" s="7">
        <f t="shared" si="5"/>
        <v>5.7907838450338422E-2</v>
      </c>
      <c r="M14">
        <f t="shared" si="6"/>
        <v>-10000</v>
      </c>
      <c r="P14" s="3">
        <f>SUM(I$4:I13)+H14</f>
        <v>116369.86222953723</v>
      </c>
      <c r="Q14" s="7">
        <f>P14/SUM($D$4:D14)-1</f>
        <v>5.7907838450338422E-2</v>
      </c>
    </row>
    <row r="15" spans="1:17" x14ac:dyDescent="0.2">
      <c r="A15">
        <v>12</v>
      </c>
      <c r="B15" s="2">
        <f>净值数据!A15</f>
        <v>41274</v>
      </c>
      <c r="C15" s="3">
        <f>净值数据!B15</f>
        <v>5.8967754863161002</v>
      </c>
      <c r="D15">
        <v>10000</v>
      </c>
      <c r="E15">
        <f t="shared" si="7"/>
        <v>120000</v>
      </c>
      <c r="F15" s="3">
        <f t="shared" si="0"/>
        <v>1695.8420789812556</v>
      </c>
      <c r="G15">
        <f t="shared" si="8"/>
        <v>26356.1121184029</v>
      </c>
      <c r="H15" s="3">
        <f t="shared" si="1"/>
        <v>155416.07585439691</v>
      </c>
      <c r="I15">
        <f t="shared" si="2"/>
        <v>77708.037927198457</v>
      </c>
      <c r="J15">
        <f t="shared" si="3"/>
        <v>60000</v>
      </c>
      <c r="K15">
        <f t="shared" si="4"/>
        <v>13178.05605920145</v>
      </c>
      <c r="L15" s="7">
        <f t="shared" si="5"/>
        <v>0.29513396545330761</v>
      </c>
      <c r="M15">
        <f t="shared" si="6"/>
        <v>67708.037927198457</v>
      </c>
      <c r="P15" s="3">
        <f>SUM(I$4:I14)+H15</f>
        <v>155416.07585439691</v>
      </c>
      <c r="Q15" s="7">
        <f>P15/SUM($D$4:D15)-1</f>
        <v>0.29513396545330761</v>
      </c>
    </row>
    <row r="16" spans="1:17" x14ac:dyDescent="0.2">
      <c r="A16">
        <v>13</v>
      </c>
      <c r="B16" s="2">
        <f>净值数据!A16</f>
        <v>41305</v>
      </c>
      <c r="C16" s="3">
        <f>净值数据!B16</f>
        <v>7.7348289139846997</v>
      </c>
      <c r="D16">
        <v>10000</v>
      </c>
      <c r="E16">
        <f t="shared" si="7"/>
        <v>70000</v>
      </c>
      <c r="F16" s="3">
        <f t="shared" si="0"/>
        <v>1292.8534181176049</v>
      </c>
      <c r="G16">
        <f t="shared" si="8"/>
        <v>14470.909477319055</v>
      </c>
      <c r="H16" s="3">
        <f t="shared" si="1"/>
        <v>111930.00903682265</v>
      </c>
      <c r="I16">
        <f t="shared" si="2"/>
        <v>55965.004518411326</v>
      </c>
      <c r="J16">
        <f t="shared" si="3"/>
        <v>35000</v>
      </c>
      <c r="K16">
        <f t="shared" si="4"/>
        <v>7235.4547386595277</v>
      </c>
      <c r="L16" s="7">
        <f t="shared" si="5"/>
        <v>0.59900012909746647</v>
      </c>
      <c r="M16">
        <f t="shared" si="6"/>
        <v>45965.004518411326</v>
      </c>
      <c r="P16" s="3">
        <f>SUM(I$4:I15)+H16</f>
        <v>189638.04696402111</v>
      </c>
      <c r="Q16" s="7">
        <f>P16/SUM($D$4:D16)-1</f>
        <v>0.45875420741554707</v>
      </c>
    </row>
    <row r="17" spans="1:17" x14ac:dyDescent="0.2">
      <c r="A17">
        <v>14</v>
      </c>
      <c r="B17" s="2">
        <f>净值数据!A17</f>
        <v>41333</v>
      </c>
      <c r="C17" s="3">
        <f>净值数据!B17</f>
        <v>7.7723402084269004</v>
      </c>
      <c r="D17">
        <v>10000</v>
      </c>
      <c r="E17">
        <f t="shared" si="7"/>
        <v>45000</v>
      </c>
      <c r="F17" s="3">
        <f t="shared" si="0"/>
        <v>1286.613778068777</v>
      </c>
      <c r="G17">
        <f t="shared" si="8"/>
        <v>8522.0685167283045</v>
      </c>
      <c r="H17" s="3">
        <f t="shared" si="1"/>
        <v>66236.41579153639</v>
      </c>
      <c r="I17">
        <f t="shared" si="2"/>
        <v>33118.207895768195</v>
      </c>
      <c r="J17">
        <f t="shared" si="3"/>
        <v>22500</v>
      </c>
      <c r="K17">
        <f t="shared" si="4"/>
        <v>4261.0342583641523</v>
      </c>
      <c r="L17" s="7">
        <f t="shared" si="5"/>
        <v>0.47192035092303097</v>
      </c>
      <c r="M17">
        <f t="shared" si="6"/>
        <v>23118.207895768195</v>
      </c>
      <c r="P17" s="3">
        <f>SUM(I$4:I16)+H17</f>
        <v>199909.45823714617</v>
      </c>
      <c r="Q17" s="7">
        <f>P17/SUM($D$4:D17)-1</f>
        <v>0.42792470169390118</v>
      </c>
    </row>
    <row r="18" spans="1:17" x14ac:dyDescent="0.2">
      <c r="A18">
        <v>15</v>
      </c>
      <c r="B18" s="2">
        <f>净值数据!A18</f>
        <v>41362</v>
      </c>
      <c r="C18" s="3">
        <f>净值数据!B18</f>
        <v>7.2321775684589999</v>
      </c>
      <c r="D18">
        <v>10000</v>
      </c>
      <c r="E18">
        <f t="shared" si="7"/>
        <v>32500</v>
      </c>
      <c r="F18" s="3">
        <f t="shared" si="0"/>
        <v>1382.7094129452846</v>
      </c>
      <c r="G18">
        <f t="shared" si="8"/>
        <v>5643.7436713094366</v>
      </c>
      <c r="H18" s="3">
        <f t="shared" si="1"/>
        <v>40816.556381776551</v>
      </c>
      <c r="I18">
        <f t="shared" si="2"/>
        <v>0</v>
      </c>
      <c r="J18">
        <f t="shared" si="3"/>
        <v>32500</v>
      </c>
      <c r="K18">
        <f t="shared" si="4"/>
        <v>5643.7436713094366</v>
      </c>
      <c r="L18" s="7">
        <f t="shared" si="5"/>
        <v>0.25589404251620151</v>
      </c>
      <c r="M18">
        <f t="shared" si="6"/>
        <v>-10000</v>
      </c>
      <c r="P18" s="3">
        <f>SUM(I$4:I17)+H18</f>
        <v>207607.80672315453</v>
      </c>
      <c r="Q18" s="7">
        <f>P18/SUM($D$4:D18)-1</f>
        <v>0.38405204482103028</v>
      </c>
    </row>
    <row r="19" spans="1:17" x14ac:dyDescent="0.2">
      <c r="A19">
        <v>16</v>
      </c>
      <c r="B19" s="2">
        <f>净值数据!A19</f>
        <v>41390</v>
      </c>
      <c r="C19" s="3">
        <f>净值数据!B19</f>
        <v>7.3672182284509997</v>
      </c>
      <c r="D19">
        <v>10000</v>
      </c>
      <c r="E19">
        <f t="shared" si="7"/>
        <v>42500</v>
      </c>
      <c r="F19" s="3">
        <f t="shared" si="0"/>
        <v>1357.3644338892561</v>
      </c>
      <c r="G19">
        <f t="shared" si="8"/>
        <v>7001.108105198693</v>
      </c>
      <c r="H19" s="3">
        <f t="shared" si="1"/>
        <v>51578.691251975848</v>
      </c>
      <c r="I19">
        <f t="shared" si="2"/>
        <v>0</v>
      </c>
      <c r="J19">
        <f t="shared" si="3"/>
        <v>42500</v>
      </c>
      <c r="K19">
        <f t="shared" si="4"/>
        <v>7001.108105198693</v>
      </c>
      <c r="L19" s="7">
        <f t="shared" si="5"/>
        <v>0.21361626475237294</v>
      </c>
      <c r="M19">
        <f t="shared" si="6"/>
        <v>-10000</v>
      </c>
      <c r="P19" s="3">
        <f>SUM(I$4:I18)+H19</f>
        <v>218369.94159335381</v>
      </c>
      <c r="Q19" s="7">
        <f>P19/SUM($D$4:D19)-1</f>
        <v>0.36481213495846121</v>
      </c>
    </row>
    <row r="20" spans="1:17" x14ac:dyDescent="0.2">
      <c r="A20">
        <v>17</v>
      </c>
      <c r="B20" s="2">
        <f>净值数据!A20</f>
        <v>41425</v>
      </c>
      <c r="C20" s="3">
        <f>净值数据!B20</f>
        <v>7.8473627973113</v>
      </c>
      <c r="D20">
        <v>10000</v>
      </c>
      <c r="E20">
        <f t="shared" si="7"/>
        <v>52500</v>
      </c>
      <c r="F20" s="3">
        <f t="shared" si="0"/>
        <v>1274.313455142694</v>
      </c>
      <c r="G20">
        <f t="shared" si="8"/>
        <v>8275.4215603413868</v>
      </c>
      <c r="H20" s="3">
        <f t="shared" si="1"/>
        <v>64940.235284690825</v>
      </c>
      <c r="I20">
        <f t="shared" si="2"/>
        <v>0</v>
      </c>
      <c r="J20">
        <f t="shared" si="3"/>
        <v>52500</v>
      </c>
      <c r="K20">
        <f t="shared" si="4"/>
        <v>8275.4215603413868</v>
      </c>
      <c r="L20" s="7">
        <f t="shared" si="5"/>
        <v>0.23695686256553961</v>
      </c>
      <c r="M20">
        <f t="shared" si="6"/>
        <v>-10000</v>
      </c>
      <c r="P20" s="3">
        <f>SUM(I$4:I19)+H20</f>
        <v>231731.48562606881</v>
      </c>
      <c r="Q20" s="7">
        <f>P20/SUM($D$4:D20)-1</f>
        <v>0.3631263860356988</v>
      </c>
    </row>
    <row r="21" spans="1:17" x14ac:dyDescent="0.2">
      <c r="A21">
        <v>18</v>
      </c>
      <c r="B21" s="2">
        <f>净值数据!A21</f>
        <v>41453</v>
      </c>
      <c r="C21" s="3">
        <f>净值数据!B21</f>
        <v>6.5479538317503003</v>
      </c>
      <c r="D21">
        <v>10000</v>
      </c>
      <c r="E21">
        <f t="shared" si="7"/>
        <v>62500</v>
      </c>
      <c r="F21" s="3">
        <f t="shared" si="0"/>
        <v>1527.1946407916182</v>
      </c>
      <c r="G21">
        <f t="shared" si="8"/>
        <v>9802.6162011330052</v>
      </c>
      <c r="H21" s="3">
        <f t="shared" si="1"/>
        <v>64187.078315386432</v>
      </c>
      <c r="I21">
        <f t="shared" si="2"/>
        <v>0</v>
      </c>
      <c r="J21">
        <f t="shared" si="3"/>
        <v>62500</v>
      </c>
      <c r="K21">
        <f t="shared" si="4"/>
        <v>9802.6162011330052</v>
      </c>
      <c r="L21" s="7">
        <f t="shared" si="5"/>
        <v>2.6993253046182941E-2</v>
      </c>
      <c r="M21">
        <f t="shared" si="6"/>
        <v>-10000</v>
      </c>
      <c r="P21" s="3">
        <f>SUM(I$4:I20)+H21</f>
        <v>230978.32865676441</v>
      </c>
      <c r="Q21" s="7">
        <f>P21/SUM($D$4:D21)-1</f>
        <v>0.28321293698202443</v>
      </c>
    </row>
    <row r="22" spans="1:17" x14ac:dyDescent="0.2">
      <c r="A22">
        <v>19</v>
      </c>
      <c r="B22" s="2">
        <f>净值数据!A22</f>
        <v>41486</v>
      </c>
      <c r="C22" s="3">
        <f>净值数据!B22</f>
        <v>6.3263777977703999</v>
      </c>
      <c r="D22">
        <v>10000</v>
      </c>
      <c r="E22">
        <f t="shared" si="7"/>
        <v>72500</v>
      </c>
      <c r="F22" s="3">
        <f t="shared" si="0"/>
        <v>1580.683341978769</v>
      </c>
      <c r="G22">
        <f t="shared" si="8"/>
        <v>11383.299543111774</v>
      </c>
      <c r="H22" s="3">
        <f t="shared" si="1"/>
        <v>72015.053494912267</v>
      </c>
      <c r="I22">
        <f t="shared" si="2"/>
        <v>0</v>
      </c>
      <c r="J22">
        <f t="shared" si="3"/>
        <v>72500</v>
      </c>
      <c r="K22">
        <f t="shared" si="4"/>
        <v>11383.299543111774</v>
      </c>
      <c r="L22" s="7">
        <f t="shared" si="5"/>
        <v>-6.6889173115549649E-3</v>
      </c>
      <c r="M22">
        <f t="shared" si="6"/>
        <v>-10000</v>
      </c>
      <c r="P22" s="3">
        <f>SUM(I$4:I21)+H22</f>
        <v>238806.30383629026</v>
      </c>
      <c r="Q22" s="7">
        <f>P22/SUM($D$4:D22)-1</f>
        <v>0.25687528334889609</v>
      </c>
    </row>
    <row r="23" spans="1:17" x14ac:dyDescent="0.2">
      <c r="A23">
        <v>20</v>
      </c>
      <c r="B23" s="2">
        <f>净值数据!A23</f>
        <v>41516</v>
      </c>
      <c r="C23" s="3">
        <f>净值数据!B23</f>
        <v>6.8994192649597004</v>
      </c>
      <c r="D23">
        <v>10000</v>
      </c>
      <c r="E23">
        <f t="shared" si="7"/>
        <v>82500</v>
      </c>
      <c r="F23" s="3">
        <f t="shared" si="0"/>
        <v>1449.3973501200771</v>
      </c>
      <c r="G23">
        <f t="shared" si="8"/>
        <v>12832.696893231852</v>
      </c>
      <c r="H23" s="3">
        <f t="shared" si="1"/>
        <v>88538.156166552333</v>
      </c>
      <c r="I23">
        <f t="shared" si="2"/>
        <v>0</v>
      </c>
      <c r="J23">
        <f t="shared" si="3"/>
        <v>82500</v>
      </c>
      <c r="K23">
        <f t="shared" si="4"/>
        <v>12832.696893231852</v>
      </c>
      <c r="L23" s="7">
        <f t="shared" si="5"/>
        <v>7.318977171578589E-2</v>
      </c>
      <c r="M23">
        <f t="shared" si="6"/>
        <v>-10000</v>
      </c>
      <c r="P23" s="3">
        <f>SUM(I$4:I22)+H23</f>
        <v>255329.40650793031</v>
      </c>
      <c r="Q23" s="7">
        <f>P23/SUM($D$4:D23)-1</f>
        <v>0.27664703253965151</v>
      </c>
    </row>
    <row r="24" spans="1:17" x14ac:dyDescent="0.2">
      <c r="A24">
        <v>21</v>
      </c>
      <c r="B24" s="2">
        <f>净值数据!A24</f>
        <v>41547</v>
      </c>
      <c r="C24" s="3">
        <f>净值数据!B24</f>
        <v>7.4193687846014997</v>
      </c>
      <c r="D24">
        <v>10000</v>
      </c>
      <c r="E24">
        <f t="shared" si="7"/>
        <v>92500</v>
      </c>
      <c r="F24" s="3">
        <f t="shared" si="0"/>
        <v>1347.8235535015406</v>
      </c>
      <c r="G24">
        <f t="shared" si="8"/>
        <v>14180.520446733393</v>
      </c>
      <c r="H24" s="3">
        <f t="shared" si="1"/>
        <v>105210.51075189705</v>
      </c>
      <c r="I24">
        <f t="shared" si="2"/>
        <v>0</v>
      </c>
      <c r="J24">
        <f t="shared" si="3"/>
        <v>92500</v>
      </c>
      <c r="K24">
        <f t="shared" si="4"/>
        <v>14180.520446733393</v>
      </c>
      <c r="L24" s="7">
        <f t="shared" si="5"/>
        <v>0.13741092704753566</v>
      </c>
      <c r="M24">
        <f t="shared" si="6"/>
        <v>-10000</v>
      </c>
      <c r="P24" s="3">
        <f>SUM(I$4:I23)+H24</f>
        <v>272001.76109327504</v>
      </c>
      <c r="Q24" s="7">
        <f>P24/SUM($D$4:D24)-1</f>
        <v>0.29524648139654786</v>
      </c>
    </row>
    <row r="25" spans="1:17" x14ac:dyDescent="0.2">
      <c r="A25">
        <v>22</v>
      </c>
      <c r="B25" s="2">
        <f>净值数据!A25</f>
        <v>41578</v>
      </c>
      <c r="C25" s="3">
        <f>净值数据!B25</f>
        <v>6.9537180240616996</v>
      </c>
      <c r="D25">
        <v>10000</v>
      </c>
      <c r="E25">
        <f t="shared" si="7"/>
        <v>102500</v>
      </c>
      <c r="F25" s="3">
        <f t="shared" si="0"/>
        <v>1438.0795950306529</v>
      </c>
      <c r="G25">
        <f t="shared" si="8"/>
        <v>15618.600041764046</v>
      </c>
      <c r="H25" s="3">
        <f t="shared" si="1"/>
        <v>108607.34062102546</v>
      </c>
      <c r="I25">
        <f t="shared" si="2"/>
        <v>0</v>
      </c>
      <c r="J25">
        <f t="shared" si="3"/>
        <v>102500</v>
      </c>
      <c r="K25">
        <f t="shared" si="4"/>
        <v>15618.600041764046</v>
      </c>
      <c r="L25" s="7">
        <f t="shared" si="5"/>
        <v>5.9583810936833848E-2</v>
      </c>
      <c r="M25">
        <f t="shared" si="6"/>
        <v>-10000</v>
      </c>
      <c r="P25" s="3">
        <f>SUM(I$4:I24)+H25</f>
        <v>275398.59096240345</v>
      </c>
      <c r="Q25" s="7">
        <f>P25/SUM($D$4:D25)-1</f>
        <v>0.25181177710183378</v>
      </c>
    </row>
    <row r="26" spans="1:17" x14ac:dyDescent="0.2">
      <c r="A26">
        <v>23</v>
      </c>
      <c r="B26" s="2">
        <f>净值数据!A26</f>
        <v>41607</v>
      </c>
      <c r="C26" s="3">
        <f>净值数据!B26</f>
        <v>6.6665667217287998</v>
      </c>
      <c r="D26">
        <v>10000</v>
      </c>
      <c r="E26">
        <f t="shared" si="7"/>
        <v>112500</v>
      </c>
      <c r="F26" s="3">
        <f t="shared" si="0"/>
        <v>1500.0224879481536</v>
      </c>
      <c r="G26">
        <f t="shared" si="8"/>
        <v>17118.6225297122</v>
      </c>
      <c r="H26" s="3">
        <f t="shared" si="1"/>
        <v>114122.43927841623</v>
      </c>
      <c r="I26">
        <f t="shared" si="2"/>
        <v>0</v>
      </c>
      <c r="J26">
        <f t="shared" si="3"/>
        <v>112500</v>
      </c>
      <c r="K26">
        <f t="shared" si="4"/>
        <v>17118.6225297122</v>
      </c>
      <c r="L26" s="7">
        <f t="shared" si="5"/>
        <v>1.4421682474810904E-2</v>
      </c>
      <c r="M26">
        <f t="shared" si="6"/>
        <v>-10000</v>
      </c>
      <c r="P26" s="3">
        <f>SUM(I$4:I25)+H26</f>
        <v>280913.6896197942</v>
      </c>
      <c r="Q26" s="7">
        <f>P26/SUM($D$4:D26)-1</f>
        <v>0.22136386791214879</v>
      </c>
    </row>
    <row r="27" spans="1:17" x14ac:dyDescent="0.2">
      <c r="A27">
        <v>24</v>
      </c>
      <c r="B27" s="2">
        <f>净值数据!A27</f>
        <v>41639</v>
      </c>
      <c r="C27" s="3">
        <f>净值数据!B27</f>
        <v>5.991373118946</v>
      </c>
      <c r="D27">
        <v>10000</v>
      </c>
      <c r="E27">
        <f t="shared" si="7"/>
        <v>122500</v>
      </c>
      <c r="F27" s="3">
        <f t="shared" si="0"/>
        <v>1669.0664729889493</v>
      </c>
      <c r="G27">
        <f t="shared" si="8"/>
        <v>18787.68900270115</v>
      </c>
      <c r="H27" s="3">
        <f t="shared" si="1"/>
        <v>112564.05485790105</v>
      </c>
      <c r="I27">
        <f t="shared" si="2"/>
        <v>0</v>
      </c>
      <c r="J27">
        <f t="shared" si="3"/>
        <v>122500</v>
      </c>
      <c r="K27">
        <f t="shared" si="4"/>
        <v>18787.68900270115</v>
      </c>
      <c r="L27" s="7">
        <f t="shared" si="5"/>
        <v>-8.1109756262032207E-2</v>
      </c>
      <c r="M27">
        <f t="shared" si="6"/>
        <v>-10000</v>
      </c>
      <c r="P27" s="3">
        <f>SUM(I$4:I26)+H27</f>
        <v>279355.30519927904</v>
      </c>
      <c r="Q27" s="7">
        <f>P27/SUM($D$4:D27)-1</f>
        <v>0.16398043833032938</v>
      </c>
    </row>
    <row r="28" spans="1:17" x14ac:dyDescent="0.2">
      <c r="A28">
        <v>25</v>
      </c>
      <c r="B28" s="2">
        <f>净值数据!A28</f>
        <v>41669</v>
      </c>
      <c r="C28" s="3">
        <f>净值数据!B28</f>
        <v>5.6964609706041003</v>
      </c>
      <c r="D28">
        <v>10000</v>
      </c>
      <c r="E28">
        <f t="shared" si="7"/>
        <v>132500</v>
      </c>
      <c r="F28" s="3">
        <f t="shared" si="0"/>
        <v>1755.4759089202566</v>
      </c>
      <c r="G28">
        <f t="shared" si="8"/>
        <v>20543.164911621407</v>
      </c>
      <c r="H28" s="3">
        <f t="shared" si="1"/>
        <v>117023.33713173498</v>
      </c>
      <c r="I28">
        <f t="shared" si="2"/>
        <v>0</v>
      </c>
      <c r="J28">
        <f t="shared" si="3"/>
        <v>132500</v>
      </c>
      <c r="K28">
        <f t="shared" si="4"/>
        <v>20543.164911621407</v>
      </c>
      <c r="L28" s="7">
        <f t="shared" si="5"/>
        <v>-0.11680500277935868</v>
      </c>
      <c r="M28">
        <f t="shared" si="6"/>
        <v>-10000</v>
      </c>
      <c r="P28" s="3">
        <f>SUM(I$4:I27)+H28</f>
        <v>283814.58747311297</v>
      </c>
      <c r="Q28" s="7">
        <f>P28/SUM($D$4:D28)-1</f>
        <v>0.135258349892452</v>
      </c>
    </row>
    <row r="29" spans="1:17" x14ac:dyDescent="0.2">
      <c r="A29">
        <v>26</v>
      </c>
      <c r="B29" s="2">
        <f>净值数据!A29</f>
        <v>41698</v>
      </c>
      <c r="C29" s="3">
        <f>净值数据!B29</f>
        <v>5.8439170447751003</v>
      </c>
      <c r="D29">
        <v>10000</v>
      </c>
      <c r="E29">
        <f t="shared" si="7"/>
        <v>142500</v>
      </c>
      <c r="F29" s="3">
        <f t="shared" si="0"/>
        <v>1711.1810320683367</v>
      </c>
      <c r="G29">
        <f t="shared" si="8"/>
        <v>22254.345943689743</v>
      </c>
      <c r="H29" s="3">
        <f t="shared" si="1"/>
        <v>130052.55158065011</v>
      </c>
      <c r="I29">
        <f t="shared" si="2"/>
        <v>0</v>
      </c>
      <c r="J29">
        <f t="shared" si="3"/>
        <v>142500</v>
      </c>
      <c r="K29">
        <f t="shared" si="4"/>
        <v>22254.345943689743</v>
      </c>
      <c r="L29" s="7">
        <f t="shared" si="5"/>
        <v>-8.7350515223508007E-2</v>
      </c>
      <c r="M29">
        <f t="shared" si="6"/>
        <v>-10000</v>
      </c>
      <c r="P29" s="3">
        <f>SUM(I$4:I28)+H29</f>
        <v>296843.80192202807</v>
      </c>
      <c r="Q29" s="7">
        <f>P29/SUM($D$4:D29)-1</f>
        <v>0.1417069304693388</v>
      </c>
    </row>
    <row r="30" spans="1:17" x14ac:dyDescent="0.2">
      <c r="A30">
        <v>27</v>
      </c>
      <c r="B30" s="2">
        <f>净值数据!A30</f>
        <v>41729</v>
      </c>
      <c r="C30" s="3">
        <f>净值数据!B30</f>
        <v>5.9448080428920003</v>
      </c>
      <c r="D30">
        <v>10000</v>
      </c>
      <c r="E30">
        <f t="shared" si="7"/>
        <v>152500</v>
      </c>
      <c r="F30" s="3">
        <f t="shared" si="0"/>
        <v>1682.1401007147156</v>
      </c>
      <c r="G30">
        <f t="shared" si="8"/>
        <v>23936.486044404457</v>
      </c>
      <c r="H30" s="3">
        <f t="shared" si="1"/>
        <v>142297.81475534773</v>
      </c>
      <c r="I30">
        <f t="shared" si="2"/>
        <v>0</v>
      </c>
      <c r="J30">
        <f t="shared" si="3"/>
        <v>152500</v>
      </c>
      <c r="K30">
        <f t="shared" si="4"/>
        <v>23936.486044404457</v>
      </c>
      <c r="L30" s="7">
        <f t="shared" si="5"/>
        <v>-6.6899575374768983E-2</v>
      </c>
      <c r="M30">
        <f t="shared" si="6"/>
        <v>-10000</v>
      </c>
      <c r="P30" s="3">
        <f>SUM(I$4:I29)+H30</f>
        <v>309089.06509672571</v>
      </c>
      <c r="Q30" s="7">
        <f>P30/SUM($D$4:D30)-1</f>
        <v>0.14477431517305828</v>
      </c>
    </row>
    <row r="31" spans="1:17" x14ac:dyDescent="0.2">
      <c r="A31">
        <v>28</v>
      </c>
      <c r="B31" s="2">
        <f>净值数据!A31</f>
        <v>41759</v>
      </c>
      <c r="C31" s="3">
        <f>净值数据!B31</f>
        <v>6.1077858090810002</v>
      </c>
      <c r="D31">
        <v>10000</v>
      </c>
      <c r="E31">
        <f t="shared" si="7"/>
        <v>162500</v>
      </c>
      <c r="F31" s="3">
        <f t="shared" si="0"/>
        <v>1637.2545325888952</v>
      </c>
      <c r="G31">
        <f t="shared" si="8"/>
        <v>25573.740576993354</v>
      </c>
      <c r="H31" s="3">
        <f t="shared" si="1"/>
        <v>156198.92978127894</v>
      </c>
      <c r="I31">
        <f t="shared" si="2"/>
        <v>0</v>
      </c>
      <c r="J31">
        <f t="shared" si="3"/>
        <v>162500</v>
      </c>
      <c r="K31">
        <f t="shared" si="4"/>
        <v>25573.740576993354</v>
      </c>
      <c r="L31" s="7">
        <f t="shared" si="5"/>
        <v>-3.8775816730591162E-2</v>
      </c>
      <c r="M31">
        <f t="shared" si="6"/>
        <v>-10000</v>
      </c>
      <c r="P31" s="3">
        <f>SUM(I$4:I30)+H31</f>
        <v>322990.18012265692</v>
      </c>
      <c r="Q31" s="7">
        <f>P31/SUM($D$4:D31)-1</f>
        <v>0.15353635758091766</v>
      </c>
    </row>
    <row r="32" spans="1:17" x14ac:dyDescent="0.2">
      <c r="A32">
        <v>29</v>
      </c>
      <c r="B32" s="2">
        <f>净值数据!A32</f>
        <v>41789</v>
      </c>
      <c r="C32" s="3">
        <f>净值数据!B32</f>
        <v>5.7818302767030998</v>
      </c>
      <c r="D32">
        <v>10000</v>
      </c>
      <c r="E32">
        <f t="shared" si="7"/>
        <v>172500</v>
      </c>
      <c r="F32" s="3">
        <f t="shared" si="0"/>
        <v>1729.5561303992779</v>
      </c>
      <c r="G32">
        <f t="shared" si="8"/>
        <v>27303.29670739263</v>
      </c>
      <c r="H32" s="3">
        <f t="shared" si="1"/>
        <v>157863.02755661076</v>
      </c>
      <c r="I32">
        <f t="shared" si="2"/>
        <v>0</v>
      </c>
      <c r="J32">
        <f t="shared" si="3"/>
        <v>172500</v>
      </c>
      <c r="K32">
        <f t="shared" si="4"/>
        <v>27303.29670739263</v>
      </c>
      <c r="L32" s="7">
        <f t="shared" si="5"/>
        <v>-8.4852014164575329E-2</v>
      </c>
      <c r="M32">
        <f t="shared" si="6"/>
        <v>-10000</v>
      </c>
      <c r="P32" s="3">
        <f>SUM(I$4:I31)+H32</f>
        <v>324654.27789798874</v>
      </c>
      <c r="Q32" s="7">
        <f>P32/SUM($D$4:D32)-1</f>
        <v>0.11949750999306463</v>
      </c>
    </row>
    <row r="33" spans="1:17" x14ac:dyDescent="0.2">
      <c r="A33">
        <v>30</v>
      </c>
      <c r="B33" s="2">
        <f>净值数据!A33</f>
        <v>41820</v>
      </c>
      <c r="C33" s="3">
        <f>净值数据!B33</f>
        <v>5.8602691775139002</v>
      </c>
      <c r="D33">
        <v>10000</v>
      </c>
      <c r="E33">
        <f t="shared" si="7"/>
        <v>182500</v>
      </c>
      <c r="F33" s="3">
        <f t="shared" si="0"/>
        <v>1706.4062583286143</v>
      </c>
      <c r="G33">
        <f t="shared" si="8"/>
        <v>29009.702965721244</v>
      </c>
      <c r="H33" s="3">
        <f t="shared" si="1"/>
        <v>170004.66813884978</v>
      </c>
      <c r="I33">
        <f t="shared" si="2"/>
        <v>0</v>
      </c>
      <c r="J33">
        <f t="shared" si="3"/>
        <v>182500</v>
      </c>
      <c r="K33">
        <f t="shared" si="4"/>
        <v>29009.702965721244</v>
      </c>
      <c r="L33" s="7">
        <f t="shared" si="5"/>
        <v>-6.8467571841918984E-2</v>
      </c>
      <c r="M33">
        <f t="shared" si="6"/>
        <v>-10000</v>
      </c>
      <c r="P33" s="3">
        <f>SUM(I$4:I32)+H33</f>
        <v>336795.91848022776</v>
      </c>
      <c r="Q33" s="7">
        <f>P33/SUM($D$4:D33)-1</f>
        <v>0.12265306160075928</v>
      </c>
    </row>
    <row r="34" spans="1:17" x14ac:dyDescent="0.2">
      <c r="A34">
        <v>31</v>
      </c>
      <c r="B34" s="2">
        <f>净值数据!A34</f>
        <v>41851</v>
      </c>
      <c r="C34" s="3">
        <f>净值数据!B34</f>
        <v>6.2754895379173998</v>
      </c>
      <c r="D34">
        <v>10000</v>
      </c>
      <c r="E34">
        <f t="shared" si="7"/>
        <v>192500</v>
      </c>
      <c r="F34" s="3">
        <f t="shared" si="0"/>
        <v>1593.5011825895938</v>
      </c>
      <c r="G34">
        <f t="shared" si="8"/>
        <v>30603.204148310837</v>
      </c>
      <c r="H34" s="3">
        <f t="shared" si="1"/>
        <v>192050.08745947503</v>
      </c>
      <c r="I34">
        <f t="shared" si="2"/>
        <v>0</v>
      </c>
      <c r="J34">
        <f t="shared" si="3"/>
        <v>192500</v>
      </c>
      <c r="K34">
        <f t="shared" si="4"/>
        <v>30603.204148310837</v>
      </c>
      <c r="L34" s="7">
        <f t="shared" si="5"/>
        <v>-2.3372080027270759E-3</v>
      </c>
      <c r="M34">
        <f t="shared" si="6"/>
        <v>-10000</v>
      </c>
      <c r="P34" s="3">
        <f>SUM(I$4:I33)+H34</f>
        <v>358841.33780085301</v>
      </c>
      <c r="Q34" s="7">
        <f>P34/SUM($D$4:D34)-1</f>
        <v>0.15755270258339671</v>
      </c>
    </row>
    <row r="35" spans="1:17" x14ac:dyDescent="0.2">
      <c r="A35">
        <v>32</v>
      </c>
      <c r="B35" s="2">
        <f>净值数据!A35</f>
        <v>41880</v>
      </c>
      <c r="C35" s="3">
        <f>净值数据!B35</f>
        <v>5.9074533093778996</v>
      </c>
      <c r="D35">
        <v>10000</v>
      </c>
      <c r="E35">
        <f t="shared" si="7"/>
        <v>202500</v>
      </c>
      <c r="F35" s="3">
        <f t="shared" si="0"/>
        <v>1692.77681537073</v>
      </c>
      <c r="G35">
        <f t="shared" si="8"/>
        <v>32295.980963681566</v>
      </c>
      <c r="H35" s="3">
        <f t="shared" si="1"/>
        <v>190786.9996235063</v>
      </c>
      <c r="I35">
        <f t="shared" si="2"/>
        <v>0</v>
      </c>
      <c r="J35">
        <f t="shared" si="3"/>
        <v>202500</v>
      </c>
      <c r="K35">
        <f t="shared" si="4"/>
        <v>32295.980963681566</v>
      </c>
      <c r="L35" s="7">
        <f t="shared" si="5"/>
        <v>-5.7841977167870096E-2</v>
      </c>
      <c r="M35">
        <f t="shared" si="6"/>
        <v>-10000</v>
      </c>
      <c r="P35" s="3">
        <f>SUM(I$4:I34)+H35</f>
        <v>357578.24996488425</v>
      </c>
      <c r="Q35" s="7">
        <f>P35/SUM($D$4:D35)-1</f>
        <v>0.11743203114026324</v>
      </c>
    </row>
    <row r="36" spans="1:17" x14ac:dyDescent="0.2">
      <c r="A36">
        <v>33</v>
      </c>
      <c r="B36" s="2">
        <f>净值数据!A36</f>
        <v>41912</v>
      </c>
      <c r="C36" s="3">
        <f>净值数据!B36</f>
        <v>5.8885796566322997</v>
      </c>
      <c r="D36">
        <v>10000</v>
      </c>
      <c r="E36">
        <f t="shared" si="7"/>
        <v>212500</v>
      </c>
      <c r="F36" s="3">
        <f t="shared" si="0"/>
        <v>1698.2023820866571</v>
      </c>
      <c r="G36">
        <f t="shared" si="8"/>
        <v>33994.183345768222</v>
      </c>
      <c r="H36" s="3">
        <f t="shared" si="1"/>
        <v>200177.45649371928</v>
      </c>
      <c r="I36">
        <f t="shared" si="2"/>
        <v>0</v>
      </c>
      <c r="J36">
        <f t="shared" si="3"/>
        <v>212500</v>
      </c>
      <c r="K36">
        <f t="shared" si="4"/>
        <v>33994.183345768222</v>
      </c>
      <c r="L36" s="7">
        <f t="shared" si="5"/>
        <v>-5.7988440029556387E-2</v>
      </c>
      <c r="M36">
        <f t="shared" si="6"/>
        <v>-10000</v>
      </c>
      <c r="P36" s="3">
        <f>SUM(I$4:I35)+H36</f>
        <v>366968.70683509728</v>
      </c>
      <c r="Q36" s="7">
        <f>P36/SUM($D$4:D36)-1</f>
        <v>0.11202638434877965</v>
      </c>
    </row>
    <row r="37" spans="1:17" x14ac:dyDescent="0.2">
      <c r="A37">
        <v>34</v>
      </c>
      <c r="B37" s="2">
        <f>净值数据!A37</f>
        <v>41943</v>
      </c>
      <c r="C37" s="3">
        <f>净值数据!B37</f>
        <v>6.0773161840884997</v>
      </c>
      <c r="D37">
        <v>10000</v>
      </c>
      <c r="E37">
        <f t="shared" si="7"/>
        <v>222500</v>
      </c>
      <c r="F37" s="3">
        <f t="shared" si="0"/>
        <v>1645.463177674018</v>
      </c>
      <c r="G37">
        <f t="shared" si="8"/>
        <v>35639.646523442243</v>
      </c>
      <c r="H37" s="3">
        <f t="shared" si="1"/>
        <v>216593.40061210899</v>
      </c>
      <c r="I37">
        <f t="shared" si="2"/>
        <v>0</v>
      </c>
      <c r="J37">
        <f t="shared" si="3"/>
        <v>222500</v>
      </c>
      <c r="K37">
        <f t="shared" si="4"/>
        <v>35639.646523442243</v>
      </c>
      <c r="L37" s="7">
        <f t="shared" si="5"/>
        <v>-2.6546514102880892E-2</v>
      </c>
      <c r="M37">
        <f t="shared" si="6"/>
        <v>-10000</v>
      </c>
      <c r="P37" s="3">
        <f>SUM(I$4:I36)+H37</f>
        <v>383384.65095348697</v>
      </c>
      <c r="Q37" s="7">
        <f>P37/SUM($D$4:D37)-1</f>
        <v>0.12760191456907921</v>
      </c>
    </row>
    <row r="38" spans="1:17" x14ac:dyDescent="0.2">
      <c r="A38">
        <v>35</v>
      </c>
      <c r="B38" s="2">
        <f>净值数据!A38</f>
        <v>41971</v>
      </c>
      <c r="C38" s="3">
        <f>净值数据!B38</f>
        <v>6.9171937312683998</v>
      </c>
      <c r="D38">
        <v>10000</v>
      </c>
      <c r="E38">
        <f t="shared" si="7"/>
        <v>232500</v>
      </c>
      <c r="F38" s="3">
        <f t="shared" si="0"/>
        <v>1445.6729691979162</v>
      </c>
      <c r="G38">
        <f t="shared" si="8"/>
        <v>37085.319492640163</v>
      </c>
      <c r="H38" s="3">
        <f t="shared" si="1"/>
        <v>256526.33951657632</v>
      </c>
      <c r="I38">
        <f t="shared" si="2"/>
        <v>0</v>
      </c>
      <c r="J38">
        <f t="shared" si="3"/>
        <v>232500</v>
      </c>
      <c r="K38">
        <f t="shared" si="4"/>
        <v>37085.319492640163</v>
      </c>
      <c r="L38" s="7">
        <f t="shared" si="5"/>
        <v>0.10333909469495195</v>
      </c>
      <c r="M38">
        <f t="shared" si="6"/>
        <v>-10000</v>
      </c>
      <c r="P38" s="3">
        <f>SUM(I$4:I37)+H38</f>
        <v>423317.5898579543</v>
      </c>
      <c r="Q38" s="7">
        <f>P38/SUM($D$4:D38)-1</f>
        <v>0.20947882816558372</v>
      </c>
    </row>
    <row r="39" spans="1:17" x14ac:dyDescent="0.2">
      <c r="A39">
        <v>36</v>
      </c>
      <c r="B39" s="2">
        <f>净值数据!A39</f>
        <v>42004</v>
      </c>
      <c r="C39" s="3">
        <f>净值数据!B39</f>
        <v>10.267267093615001</v>
      </c>
      <c r="D39">
        <v>10000</v>
      </c>
      <c r="E39">
        <f t="shared" si="7"/>
        <v>242500</v>
      </c>
      <c r="F39" s="3">
        <f t="shared" si="0"/>
        <v>973.96901325561032</v>
      </c>
      <c r="G39">
        <f t="shared" si="8"/>
        <v>38059.288505895776</v>
      </c>
      <c r="H39" s="3">
        <f t="shared" si="1"/>
        <v>390764.88048298331</v>
      </c>
      <c r="I39">
        <f t="shared" si="2"/>
        <v>0</v>
      </c>
      <c r="J39">
        <f t="shared" si="3"/>
        <v>242500</v>
      </c>
      <c r="K39">
        <f t="shared" si="4"/>
        <v>38059.288505895776</v>
      </c>
      <c r="L39" s="7">
        <f t="shared" si="5"/>
        <v>0.61140156900199294</v>
      </c>
      <c r="M39">
        <f t="shared" si="6"/>
        <v>-10000</v>
      </c>
      <c r="P39" s="3">
        <f>SUM(I$4:I38)+H39</f>
        <v>557556.13082436123</v>
      </c>
      <c r="Q39" s="6">
        <f>P39/SUM($D$4:D39)-1</f>
        <v>0.54876703006767014</v>
      </c>
    </row>
    <row r="40" spans="1:17" x14ac:dyDescent="0.2">
      <c r="A40">
        <v>37</v>
      </c>
      <c r="B40" s="2">
        <f>净值数据!A40</f>
        <v>42034</v>
      </c>
      <c r="C40" s="3">
        <f>净值数据!B40</f>
        <v>9.0032989875571996</v>
      </c>
      <c r="D40">
        <v>10000</v>
      </c>
      <c r="E40">
        <f t="shared" si="7"/>
        <v>252500</v>
      </c>
      <c r="F40" s="3">
        <f t="shared" si="0"/>
        <v>1110.7039779330075</v>
      </c>
      <c r="G40">
        <f t="shared" si="8"/>
        <v>39169.992483828784</v>
      </c>
      <c r="H40" s="3">
        <f t="shared" si="1"/>
        <v>352659.1536722788</v>
      </c>
      <c r="I40">
        <f t="shared" si="2"/>
        <v>0</v>
      </c>
      <c r="J40">
        <f t="shared" si="3"/>
        <v>252500</v>
      </c>
      <c r="K40">
        <f t="shared" si="4"/>
        <v>39169.992483828784</v>
      </c>
      <c r="L40" s="7">
        <f t="shared" si="5"/>
        <v>0.3966699155337774</v>
      </c>
      <c r="M40">
        <f t="shared" si="6"/>
        <v>-10000</v>
      </c>
      <c r="P40" s="3">
        <f>SUM(I$4:I39)+H40</f>
        <v>519450.40401365678</v>
      </c>
      <c r="Q40" s="7">
        <f>P40/SUM($D$4:D40)-1</f>
        <v>0.403920010847721</v>
      </c>
    </row>
    <row r="41" spans="1:17" x14ac:dyDescent="0.2">
      <c r="A41">
        <v>38</v>
      </c>
      <c r="B41" s="2">
        <f>净值数据!A41</f>
        <v>42062</v>
      </c>
      <c r="C41" s="3">
        <f>净值数据!B41</f>
        <v>8.7751266795304996</v>
      </c>
      <c r="D41">
        <v>10000</v>
      </c>
      <c r="E41">
        <f t="shared" si="7"/>
        <v>262500</v>
      </c>
      <c r="F41" s="3">
        <f t="shared" si="0"/>
        <v>1139.5846880850995</v>
      </c>
      <c r="G41">
        <f t="shared" si="8"/>
        <v>40309.577171913887</v>
      </c>
      <c r="H41" s="3">
        <f t="shared" si="1"/>
        <v>353721.64608185511</v>
      </c>
      <c r="I41">
        <f t="shared" si="2"/>
        <v>0</v>
      </c>
      <c r="J41">
        <f t="shared" si="3"/>
        <v>262500</v>
      </c>
      <c r="K41">
        <f t="shared" si="4"/>
        <v>40309.577171913887</v>
      </c>
      <c r="L41" s="7">
        <f t="shared" si="5"/>
        <v>0.34751103269278127</v>
      </c>
      <c r="M41">
        <f t="shared" si="6"/>
        <v>-10000</v>
      </c>
      <c r="P41" s="3">
        <f>SUM(I$4:I40)+H41</f>
        <v>520512.89642323309</v>
      </c>
      <c r="Q41" s="7">
        <f>P41/SUM($D$4:D41)-1</f>
        <v>0.36977078006113961</v>
      </c>
    </row>
    <row r="42" spans="1:17" x14ac:dyDescent="0.2">
      <c r="A42">
        <v>39</v>
      </c>
      <c r="B42" s="2">
        <f>净值数据!A42</f>
        <v>42094</v>
      </c>
      <c r="C42" s="3">
        <f>净值数据!B42</f>
        <v>9.2219641160828996</v>
      </c>
      <c r="D42">
        <v>10000</v>
      </c>
      <c r="E42">
        <f t="shared" si="7"/>
        <v>272500</v>
      </c>
      <c r="F42" s="3">
        <f t="shared" si="0"/>
        <v>1084.3676980438715</v>
      </c>
      <c r="G42">
        <f t="shared" si="8"/>
        <v>41393.944869957755</v>
      </c>
      <c r="H42" s="3">
        <f t="shared" si="1"/>
        <v>381733.47421386425</v>
      </c>
      <c r="I42">
        <f t="shared" si="2"/>
        <v>0</v>
      </c>
      <c r="J42">
        <f t="shared" si="3"/>
        <v>272500</v>
      </c>
      <c r="K42">
        <f t="shared" si="4"/>
        <v>41393.944869957755</v>
      </c>
      <c r="L42" s="7">
        <f t="shared" si="5"/>
        <v>0.40085678610592379</v>
      </c>
      <c r="M42">
        <f t="shared" si="6"/>
        <v>-10000</v>
      </c>
      <c r="P42" s="3">
        <f>SUM(I$4:I41)+H42</f>
        <v>548524.72455524222</v>
      </c>
      <c r="Q42" s="7">
        <f>P42/SUM($D$4:D42)-1</f>
        <v>0.40647365270574931</v>
      </c>
    </row>
    <row r="43" spans="1:17" x14ac:dyDescent="0.2">
      <c r="A43">
        <v>40</v>
      </c>
      <c r="B43" s="2">
        <f>净值数据!A43</f>
        <v>42124</v>
      </c>
      <c r="C43" s="3">
        <f>净值数据!B43</f>
        <v>10.096624630186</v>
      </c>
      <c r="D43">
        <v>10000</v>
      </c>
      <c r="E43">
        <f t="shared" si="7"/>
        <v>282500</v>
      </c>
      <c r="F43" s="3">
        <f t="shared" si="0"/>
        <v>990.43000668786681</v>
      </c>
      <c r="G43">
        <f t="shared" si="8"/>
        <v>42384.374876645619</v>
      </c>
      <c r="H43" s="3">
        <f t="shared" si="1"/>
        <v>427939.12331457686</v>
      </c>
      <c r="I43">
        <f t="shared" si="2"/>
        <v>0</v>
      </c>
      <c r="J43">
        <f t="shared" si="3"/>
        <v>282500</v>
      </c>
      <c r="K43">
        <f t="shared" si="4"/>
        <v>42384.374876645619</v>
      </c>
      <c r="L43" s="7">
        <f t="shared" si="5"/>
        <v>0.51482875509584725</v>
      </c>
      <c r="M43">
        <f t="shared" si="6"/>
        <v>-10000</v>
      </c>
      <c r="P43" s="3">
        <f>SUM(I$4:I42)+H43</f>
        <v>594730.37365595484</v>
      </c>
      <c r="Q43" s="7">
        <f>P43/SUM($D$4:D43)-1</f>
        <v>0.48682593413988706</v>
      </c>
    </row>
    <row r="44" spans="1:17" x14ac:dyDescent="0.2">
      <c r="A44">
        <v>41</v>
      </c>
      <c r="B44" s="2">
        <f>净值数据!A44</f>
        <v>42153</v>
      </c>
      <c r="C44" s="3">
        <f>净值数据!B44</f>
        <v>9.5261938601185996</v>
      </c>
      <c r="D44">
        <v>10000</v>
      </c>
      <c r="E44">
        <f t="shared" si="7"/>
        <v>292500</v>
      </c>
      <c r="F44" s="3">
        <f t="shared" si="0"/>
        <v>1049.7371927171239</v>
      </c>
      <c r="G44">
        <f t="shared" si="8"/>
        <v>43434.112069362745</v>
      </c>
      <c r="H44" s="3">
        <f t="shared" si="1"/>
        <v>413761.77171486657</v>
      </c>
      <c r="I44">
        <f t="shared" si="2"/>
        <v>0</v>
      </c>
      <c r="J44">
        <f t="shared" si="3"/>
        <v>292500</v>
      </c>
      <c r="K44">
        <f t="shared" si="4"/>
        <v>43434.112069362745</v>
      </c>
      <c r="L44" s="7">
        <f t="shared" si="5"/>
        <v>0.41457015970894551</v>
      </c>
      <c r="M44">
        <f t="shared" si="6"/>
        <v>-10000</v>
      </c>
      <c r="P44" s="3">
        <f>SUM(I$4:I43)+H44</f>
        <v>580553.02205624455</v>
      </c>
      <c r="Q44" s="7">
        <f>P44/SUM($D$4:D44)-1</f>
        <v>0.41598298062498662</v>
      </c>
    </row>
    <row r="45" spans="1:17" x14ac:dyDescent="0.2">
      <c r="A45">
        <v>42</v>
      </c>
      <c r="B45" s="2">
        <f>净值数据!A45</f>
        <v>42185</v>
      </c>
      <c r="C45" s="3">
        <f>净值数据!B45</f>
        <v>9.4501364241097008</v>
      </c>
      <c r="D45">
        <v>10000</v>
      </c>
      <c r="E45">
        <f t="shared" si="7"/>
        <v>302500</v>
      </c>
      <c r="F45" s="3">
        <f t="shared" si="0"/>
        <v>1058.1857817933144</v>
      </c>
      <c r="G45">
        <f t="shared" si="8"/>
        <v>44492.297851156058</v>
      </c>
      <c r="H45" s="3">
        <f t="shared" si="1"/>
        <v>420458.28451554762</v>
      </c>
      <c r="I45">
        <f t="shared" si="2"/>
        <v>0</v>
      </c>
      <c r="J45">
        <f t="shared" si="3"/>
        <v>302500</v>
      </c>
      <c r="K45">
        <f t="shared" si="4"/>
        <v>44492.297851156058</v>
      </c>
      <c r="L45" s="7">
        <f t="shared" si="5"/>
        <v>0.3899447422001574</v>
      </c>
      <c r="M45">
        <f t="shared" si="6"/>
        <v>-10000</v>
      </c>
      <c r="P45" s="3">
        <f>SUM(I$4:I44)+H45</f>
        <v>587249.5348569256</v>
      </c>
      <c r="Q45" s="7">
        <f>P45/SUM($D$4:D45)-1</f>
        <v>0.39821317823077518</v>
      </c>
    </row>
    <row r="46" spans="1:17" x14ac:dyDescent="0.2">
      <c r="A46">
        <v>43</v>
      </c>
      <c r="B46" s="2">
        <f>净值数据!A46</f>
        <v>42216</v>
      </c>
      <c r="C46" s="3">
        <f>净值数据!B46</f>
        <v>8.7399131942908994</v>
      </c>
      <c r="D46">
        <v>10000</v>
      </c>
      <c r="E46">
        <f t="shared" si="7"/>
        <v>312500</v>
      </c>
      <c r="F46" s="3">
        <f t="shared" si="0"/>
        <v>1144.1761236864706</v>
      </c>
      <c r="G46">
        <f t="shared" si="8"/>
        <v>45636.473974842527</v>
      </c>
      <c r="H46" s="3">
        <f t="shared" si="1"/>
        <v>398858.82103363943</v>
      </c>
      <c r="I46">
        <f t="shared" si="2"/>
        <v>0</v>
      </c>
      <c r="J46">
        <f t="shared" si="3"/>
        <v>312500</v>
      </c>
      <c r="K46">
        <f t="shared" si="4"/>
        <v>45636.473974842527</v>
      </c>
      <c r="L46" s="7">
        <f t="shared" si="5"/>
        <v>0.27634822730764608</v>
      </c>
      <c r="M46">
        <f t="shared" si="6"/>
        <v>-10000</v>
      </c>
      <c r="P46" s="3">
        <f>SUM(I$4:I45)+H46</f>
        <v>565650.0713750174</v>
      </c>
      <c r="Q46" s="7">
        <f>P46/SUM($D$4:D46)-1</f>
        <v>0.31546528226748238</v>
      </c>
    </row>
    <row r="47" spans="1:17" x14ac:dyDescent="0.2">
      <c r="A47">
        <v>44</v>
      </c>
      <c r="B47" s="2">
        <f>净值数据!A47</f>
        <v>42247</v>
      </c>
      <c r="C47" s="3">
        <f>净值数据!B47</f>
        <v>8.2399401622742001</v>
      </c>
      <c r="D47">
        <v>10000</v>
      </c>
      <c r="E47">
        <f t="shared" si="7"/>
        <v>322500</v>
      </c>
      <c r="F47" s="3">
        <f t="shared" si="0"/>
        <v>1213.6010460105124</v>
      </c>
      <c r="G47">
        <f t="shared" si="8"/>
        <v>46850.075020853037</v>
      </c>
      <c r="H47" s="3">
        <f t="shared" si="1"/>
        <v>386041.8147698862</v>
      </c>
      <c r="I47">
        <f t="shared" si="2"/>
        <v>0</v>
      </c>
      <c r="J47">
        <f t="shared" si="3"/>
        <v>322500</v>
      </c>
      <c r="K47">
        <f t="shared" si="4"/>
        <v>46850.075020853037</v>
      </c>
      <c r="L47" s="7">
        <f t="shared" si="5"/>
        <v>0.19702888300739918</v>
      </c>
      <c r="M47">
        <f t="shared" si="6"/>
        <v>-10000</v>
      </c>
      <c r="P47" s="3">
        <f>SUM(I$4:I46)+H47</f>
        <v>552833.06511126412</v>
      </c>
      <c r="Q47" s="7">
        <f>P47/SUM($D$4:D47)-1</f>
        <v>0.25643878434378209</v>
      </c>
    </row>
    <row r="48" spans="1:17" x14ac:dyDescent="0.2">
      <c r="A48">
        <v>45</v>
      </c>
      <c r="B48" s="2">
        <f>净值数据!A48</f>
        <v>42277</v>
      </c>
      <c r="C48" s="3">
        <f>净值数据!B48</f>
        <v>8.1245617702704003</v>
      </c>
      <c r="D48">
        <v>10000</v>
      </c>
      <c r="E48">
        <f t="shared" si="7"/>
        <v>332500</v>
      </c>
      <c r="F48" s="3">
        <f t="shared" si="0"/>
        <v>1230.8356170781112</v>
      </c>
      <c r="G48">
        <f t="shared" si="8"/>
        <v>48080.910637931149</v>
      </c>
      <c r="H48" s="3">
        <f t="shared" si="1"/>
        <v>390636.32844872284</v>
      </c>
      <c r="I48">
        <f t="shared" si="2"/>
        <v>0</v>
      </c>
      <c r="J48">
        <f t="shared" si="3"/>
        <v>332500</v>
      </c>
      <c r="K48">
        <f t="shared" si="4"/>
        <v>48080.910637931149</v>
      </c>
      <c r="L48" s="7">
        <f t="shared" si="5"/>
        <v>0.1748461005976627</v>
      </c>
      <c r="M48">
        <f t="shared" si="6"/>
        <v>-10000</v>
      </c>
      <c r="P48" s="3">
        <f>SUM(I$4:I47)+H48</f>
        <v>557427.57879010076</v>
      </c>
      <c r="Q48" s="7">
        <f>P48/SUM($D$4:D48)-1</f>
        <v>0.23872795286689064</v>
      </c>
    </row>
    <row r="49" spans="1:17" x14ac:dyDescent="0.2">
      <c r="A49">
        <v>46</v>
      </c>
      <c r="B49" s="2">
        <f>净值数据!A49</f>
        <v>42307</v>
      </c>
      <c r="C49" s="3">
        <f>净值数据!B49</f>
        <v>8.2687847602751994</v>
      </c>
      <c r="D49">
        <v>10000</v>
      </c>
      <c r="E49">
        <f t="shared" si="7"/>
        <v>342500</v>
      </c>
      <c r="F49" s="3">
        <f t="shared" si="0"/>
        <v>1209.3675539895396</v>
      </c>
      <c r="G49">
        <f t="shared" si="8"/>
        <v>49290.27819192069</v>
      </c>
      <c r="H49" s="3">
        <f t="shared" si="1"/>
        <v>407570.7011430788</v>
      </c>
      <c r="I49">
        <f t="shared" si="2"/>
        <v>0</v>
      </c>
      <c r="J49">
        <f t="shared" si="3"/>
        <v>342500</v>
      </c>
      <c r="K49">
        <f t="shared" si="4"/>
        <v>49290.27819192069</v>
      </c>
      <c r="L49" s="7">
        <f t="shared" si="5"/>
        <v>0.18998744859293071</v>
      </c>
      <c r="M49">
        <f t="shared" si="6"/>
        <v>-10000</v>
      </c>
      <c r="P49" s="3">
        <f>SUM(I$4:I48)+H49</f>
        <v>574361.95148445677</v>
      </c>
      <c r="Q49" s="7">
        <f>P49/SUM($D$4:D49)-1</f>
        <v>0.24861293800968864</v>
      </c>
    </row>
    <row r="50" spans="1:17" x14ac:dyDescent="0.2">
      <c r="A50">
        <v>47</v>
      </c>
      <c r="B50" s="2">
        <f>净值数据!A50</f>
        <v>42338</v>
      </c>
      <c r="C50" s="3">
        <f>净值数据!B50</f>
        <v>8.2976293582762004</v>
      </c>
      <c r="D50">
        <v>10000</v>
      </c>
      <c r="E50">
        <f t="shared" si="7"/>
        <v>352500</v>
      </c>
      <c r="F50" s="3">
        <f t="shared" si="0"/>
        <v>1205.1634952850509</v>
      </c>
      <c r="G50">
        <f t="shared" si="8"/>
        <v>50495.441687205741</v>
      </c>
      <c r="H50" s="3">
        <f t="shared" si="1"/>
        <v>418992.45940288226</v>
      </c>
      <c r="I50">
        <f t="shared" si="2"/>
        <v>0</v>
      </c>
      <c r="J50">
        <f t="shared" si="3"/>
        <v>352500</v>
      </c>
      <c r="K50">
        <f t="shared" si="4"/>
        <v>50495.441687205741</v>
      </c>
      <c r="L50" s="7">
        <f t="shared" si="5"/>
        <v>0.18863109050463045</v>
      </c>
      <c r="M50">
        <f t="shared" si="6"/>
        <v>-10000</v>
      </c>
      <c r="P50" s="3">
        <f>SUM(I$4:I49)+H50</f>
        <v>585783.70974426018</v>
      </c>
      <c r="Q50" s="7">
        <f>P50/SUM($D$4:D50)-1</f>
        <v>0.24634831860480899</v>
      </c>
    </row>
    <row r="51" spans="1:17" x14ac:dyDescent="0.2">
      <c r="A51">
        <v>48</v>
      </c>
      <c r="B51" s="2">
        <f>净值数据!A51</f>
        <v>42369</v>
      </c>
      <c r="C51" s="3">
        <f>净值数据!B51</f>
        <v>9.2687308243085003</v>
      </c>
      <c r="D51">
        <v>10000</v>
      </c>
      <c r="E51">
        <f t="shared" si="7"/>
        <v>362500</v>
      </c>
      <c r="F51" s="3">
        <f t="shared" si="0"/>
        <v>1078.8963655923255</v>
      </c>
      <c r="G51">
        <f t="shared" si="8"/>
        <v>51574.33805279807</v>
      </c>
      <c r="H51" s="3">
        <f t="shared" si="1"/>
        <v>478028.6568532763</v>
      </c>
      <c r="I51">
        <f t="shared" si="2"/>
        <v>0</v>
      </c>
      <c r="J51">
        <f t="shared" si="3"/>
        <v>362500</v>
      </c>
      <c r="K51">
        <f t="shared" si="4"/>
        <v>51574.33805279807</v>
      </c>
      <c r="L51" s="7">
        <f t="shared" si="5"/>
        <v>0.31869974304352078</v>
      </c>
      <c r="M51">
        <f t="shared" si="6"/>
        <v>-10000</v>
      </c>
      <c r="P51" s="3">
        <f>SUM(I$4:I50)+H51</f>
        <v>644819.90719465422</v>
      </c>
      <c r="Q51" s="7">
        <f>P51/SUM($D$4:D51)-1</f>
        <v>0.34337480665552955</v>
      </c>
    </row>
    <row r="52" spans="1:17" x14ac:dyDescent="0.2">
      <c r="A52">
        <v>49</v>
      </c>
      <c r="B52" s="2">
        <f>净值数据!A52</f>
        <v>42398</v>
      </c>
      <c r="C52" s="3">
        <f>净值数据!B52</f>
        <v>8.2591698942748994</v>
      </c>
      <c r="D52">
        <v>10000</v>
      </c>
      <c r="E52">
        <f t="shared" si="7"/>
        <v>372500</v>
      </c>
      <c r="F52" s="3">
        <f t="shared" si="0"/>
        <v>1210.7754323993033</v>
      </c>
      <c r="G52">
        <f t="shared" si="8"/>
        <v>52785.113485197377</v>
      </c>
      <c r="H52" s="3">
        <f t="shared" si="1"/>
        <v>435961.22016282618</v>
      </c>
      <c r="I52">
        <f t="shared" si="2"/>
        <v>0</v>
      </c>
      <c r="J52">
        <f t="shared" si="3"/>
        <v>372500</v>
      </c>
      <c r="K52">
        <f t="shared" si="4"/>
        <v>52785.113485197377</v>
      </c>
      <c r="L52" s="7">
        <f t="shared" si="5"/>
        <v>0.17036569171228511</v>
      </c>
      <c r="M52">
        <f t="shared" si="6"/>
        <v>-10000</v>
      </c>
      <c r="P52" s="3">
        <f>SUM(I$4:I51)+H52</f>
        <v>602752.47050420416</v>
      </c>
      <c r="Q52" s="7">
        <f>P52/SUM($D$4:D52)-1</f>
        <v>0.23010708266164115</v>
      </c>
    </row>
    <row r="53" spans="1:17" x14ac:dyDescent="0.2">
      <c r="A53">
        <v>50</v>
      </c>
      <c r="B53" s="2">
        <f>净值数据!A53</f>
        <v>42429</v>
      </c>
      <c r="C53" s="3">
        <f>净值数据!B53</f>
        <v>8.1991742559999992</v>
      </c>
      <c r="D53">
        <v>10000</v>
      </c>
      <c r="E53">
        <f t="shared" si="7"/>
        <v>382500</v>
      </c>
      <c r="F53" s="3">
        <f t="shared" si="0"/>
        <v>1219.6350129627006</v>
      </c>
      <c r="G53">
        <f t="shared" si="8"/>
        <v>54004.748498160079</v>
      </c>
      <c r="H53" s="3">
        <f t="shared" si="1"/>
        <v>442794.34358786873</v>
      </c>
      <c r="I53">
        <f t="shared" si="2"/>
        <v>0</v>
      </c>
      <c r="J53">
        <f t="shared" si="3"/>
        <v>382500</v>
      </c>
      <c r="K53">
        <f t="shared" si="4"/>
        <v>54004.748498160079</v>
      </c>
      <c r="L53" s="7">
        <f t="shared" si="5"/>
        <v>0.15763227081795739</v>
      </c>
      <c r="M53">
        <f t="shared" si="6"/>
        <v>-10000</v>
      </c>
      <c r="P53" s="3">
        <f>SUM(I$4:I52)+H53</f>
        <v>609585.59392924677</v>
      </c>
      <c r="Q53" s="7">
        <f>P53/SUM($D$4:D53)-1</f>
        <v>0.21917118785849343</v>
      </c>
    </row>
    <row r="54" spans="1:17" x14ac:dyDescent="0.2">
      <c r="A54">
        <v>51</v>
      </c>
      <c r="B54" s="2">
        <f>净值数据!A54</f>
        <v>42460</v>
      </c>
      <c r="C54" s="3">
        <f>净值数据!B54</f>
        <v>8.8395831327999996</v>
      </c>
      <c r="D54">
        <v>10000</v>
      </c>
      <c r="E54">
        <f t="shared" si="7"/>
        <v>392500</v>
      </c>
      <c r="F54" s="3">
        <f t="shared" si="0"/>
        <v>1131.2750669083227</v>
      </c>
      <c r="G54">
        <f t="shared" si="8"/>
        <v>55136.023565068404</v>
      </c>
      <c r="H54" s="3">
        <f t="shared" si="1"/>
        <v>487379.46391544194</v>
      </c>
      <c r="I54">
        <f t="shared" si="2"/>
        <v>0</v>
      </c>
      <c r="J54">
        <f t="shared" si="3"/>
        <v>392500</v>
      </c>
      <c r="K54">
        <f t="shared" si="4"/>
        <v>55136.023565068404</v>
      </c>
      <c r="L54" s="7">
        <f t="shared" si="5"/>
        <v>0.24173111825590299</v>
      </c>
      <c r="M54">
        <f t="shared" si="6"/>
        <v>-10000</v>
      </c>
      <c r="P54" s="3">
        <f>SUM(I$4:I53)+H54</f>
        <v>654170.71425681992</v>
      </c>
      <c r="Q54" s="7">
        <f>P54/SUM($D$4:D54)-1</f>
        <v>0.28268767501337244</v>
      </c>
    </row>
    <row r="55" spans="1:17" x14ac:dyDescent="0.2">
      <c r="A55">
        <v>52</v>
      </c>
      <c r="B55" s="2">
        <f>净值数据!A55</f>
        <v>42489</v>
      </c>
      <c r="C55" s="3">
        <f>净值数据!B55</f>
        <v>9.0239432639999997</v>
      </c>
      <c r="D55">
        <v>10000</v>
      </c>
      <c r="E55">
        <f t="shared" si="7"/>
        <v>402500</v>
      </c>
      <c r="F55" s="3">
        <f t="shared" si="0"/>
        <v>1108.1629956489053</v>
      </c>
      <c r="G55">
        <f t="shared" si="8"/>
        <v>56244.186560717309</v>
      </c>
      <c r="H55" s="3">
        <f t="shared" si="1"/>
        <v>507544.34845374426</v>
      </c>
      <c r="I55">
        <f t="shared" si="2"/>
        <v>0</v>
      </c>
      <c r="J55">
        <f t="shared" si="3"/>
        <v>402500</v>
      </c>
      <c r="K55">
        <f t="shared" si="4"/>
        <v>56244.186560717309</v>
      </c>
      <c r="L55" s="7">
        <f t="shared" si="5"/>
        <v>0.26097974771116594</v>
      </c>
      <c r="M55">
        <f t="shared" si="6"/>
        <v>-10000</v>
      </c>
      <c r="P55" s="3">
        <f>SUM(I$4:I54)+H55</f>
        <v>674335.59879512223</v>
      </c>
      <c r="Q55" s="7">
        <f>P55/SUM($D$4:D55)-1</f>
        <v>0.29679922845215811</v>
      </c>
    </row>
    <row r="56" spans="1:17" x14ac:dyDescent="0.2">
      <c r="A56">
        <v>53</v>
      </c>
      <c r="B56" s="2">
        <f>净值数据!A56</f>
        <v>42521</v>
      </c>
      <c r="C56" s="3">
        <f>净值数据!B56</f>
        <v>8.8201768032000007</v>
      </c>
      <c r="D56">
        <v>10000</v>
      </c>
      <c r="E56">
        <f t="shared" si="7"/>
        <v>412500</v>
      </c>
      <c r="F56" s="3">
        <f t="shared" si="0"/>
        <v>1133.764120960926</v>
      </c>
      <c r="G56">
        <f t="shared" si="8"/>
        <v>57377.950681678238</v>
      </c>
      <c r="H56" s="3">
        <f t="shared" si="1"/>
        <v>506083.66961769207</v>
      </c>
      <c r="I56">
        <f t="shared" si="2"/>
        <v>0</v>
      </c>
      <c r="J56">
        <f t="shared" si="3"/>
        <v>412500</v>
      </c>
      <c r="K56">
        <f t="shared" si="4"/>
        <v>57377.950681678238</v>
      </c>
      <c r="L56" s="7">
        <f t="shared" si="5"/>
        <v>0.22686950210349588</v>
      </c>
      <c r="M56">
        <f t="shared" si="6"/>
        <v>-10000</v>
      </c>
      <c r="P56" s="3">
        <f>SUM(I$4:I55)+H56</f>
        <v>672874.91995907004</v>
      </c>
      <c r="Q56" s="7">
        <f>P56/SUM($D$4:D56)-1</f>
        <v>0.26957532067749068</v>
      </c>
    </row>
    <row r="57" spans="1:17" x14ac:dyDescent="0.2">
      <c r="A57">
        <v>54</v>
      </c>
      <c r="B57" s="2">
        <f>净值数据!A57</f>
        <v>42551</v>
      </c>
      <c r="C57" s="3">
        <f>净值数据!B57</f>
        <v>8.8201610000000006</v>
      </c>
      <c r="D57">
        <v>10000</v>
      </c>
      <c r="E57">
        <f t="shared" si="7"/>
        <v>422500</v>
      </c>
      <c r="F57" s="3">
        <f t="shared" si="0"/>
        <v>1133.76615234121</v>
      </c>
      <c r="G57">
        <f t="shared" si="8"/>
        <v>58511.716834019448</v>
      </c>
      <c r="H57" s="3">
        <f t="shared" si="1"/>
        <v>516082.76286246185</v>
      </c>
      <c r="I57">
        <f t="shared" si="2"/>
        <v>0</v>
      </c>
      <c r="J57">
        <f t="shared" si="3"/>
        <v>422500</v>
      </c>
      <c r="K57">
        <f t="shared" si="4"/>
        <v>58511.716834019448</v>
      </c>
      <c r="L57" s="7">
        <f t="shared" si="5"/>
        <v>0.22149766357979139</v>
      </c>
      <c r="M57">
        <f t="shared" si="6"/>
        <v>-10000</v>
      </c>
      <c r="P57" s="3">
        <f>SUM(I$4:I56)+H57</f>
        <v>682874.01320383977</v>
      </c>
      <c r="Q57" s="7">
        <f>P57/SUM($D$4:D57)-1</f>
        <v>0.26458150593303653</v>
      </c>
    </row>
    <row r="58" spans="1:17" x14ac:dyDescent="0.2">
      <c r="A58">
        <v>55</v>
      </c>
      <c r="B58" s="2">
        <f>净值数据!A58</f>
        <v>42580</v>
      </c>
      <c r="C58" s="3">
        <f>净值数据!B58</f>
        <v>9.0473320000000008</v>
      </c>
      <c r="D58">
        <v>10000</v>
      </c>
      <c r="E58">
        <f t="shared" si="7"/>
        <v>432500</v>
      </c>
      <c r="F58" s="3">
        <f t="shared" si="0"/>
        <v>1105.2982249352626</v>
      </c>
      <c r="G58">
        <f t="shared" si="8"/>
        <v>59617.015058954712</v>
      </c>
      <c r="H58" s="3">
        <f t="shared" si="1"/>
        <v>539374.9280873629</v>
      </c>
      <c r="I58">
        <f t="shared" si="2"/>
        <v>0</v>
      </c>
      <c r="J58">
        <f t="shared" si="3"/>
        <v>432500</v>
      </c>
      <c r="K58">
        <f t="shared" si="4"/>
        <v>59617.015058954712</v>
      </c>
      <c r="L58" s="7">
        <f t="shared" si="5"/>
        <v>0.24710966031760218</v>
      </c>
      <c r="M58">
        <f t="shared" si="6"/>
        <v>-10000</v>
      </c>
      <c r="P58" s="3">
        <f>SUM(I$4:I57)+H58</f>
        <v>706166.17842874094</v>
      </c>
      <c r="Q58" s="7">
        <f>P58/SUM($D$4:D58)-1</f>
        <v>0.28393850623407446</v>
      </c>
    </row>
    <row r="59" spans="1:17" x14ac:dyDescent="0.2">
      <c r="A59">
        <v>56</v>
      </c>
      <c r="B59" s="2">
        <f>净值数据!A59</f>
        <v>42613</v>
      </c>
      <c r="C59" s="3">
        <f>净值数据!B59</f>
        <v>9.195487</v>
      </c>
      <c r="D59">
        <v>10000</v>
      </c>
      <c r="E59">
        <f t="shared" si="7"/>
        <v>442500</v>
      </c>
      <c r="F59" s="3">
        <f t="shared" si="0"/>
        <v>1087.4899828578955</v>
      </c>
      <c r="G59">
        <f t="shared" si="8"/>
        <v>60704.505041812605</v>
      </c>
      <c r="H59" s="3">
        <f t="shared" si="1"/>
        <v>558207.48695342231</v>
      </c>
      <c r="I59">
        <f t="shared" si="2"/>
        <v>0</v>
      </c>
      <c r="J59">
        <f t="shared" si="3"/>
        <v>442500</v>
      </c>
      <c r="K59">
        <f t="shared" si="4"/>
        <v>60704.505041812605</v>
      </c>
      <c r="L59" s="7">
        <f t="shared" si="5"/>
        <v>0.26148584622242321</v>
      </c>
      <c r="M59">
        <f t="shared" si="6"/>
        <v>-10000</v>
      </c>
      <c r="P59" s="3">
        <f>SUM(I$4:I58)+H59</f>
        <v>724998.73729480035</v>
      </c>
      <c r="Q59" s="7">
        <f>P59/SUM($D$4:D59)-1</f>
        <v>0.29464060231214351</v>
      </c>
    </row>
    <row r="60" spans="1:17" x14ac:dyDescent="0.2">
      <c r="A60">
        <v>57</v>
      </c>
      <c r="B60" s="2">
        <f>净值数据!A60</f>
        <v>42643</v>
      </c>
      <c r="C60" s="3">
        <f>净值数据!B60</f>
        <v>9.26</v>
      </c>
      <c r="D60">
        <v>10000</v>
      </c>
      <c r="E60">
        <f t="shared" si="7"/>
        <v>452500</v>
      </c>
      <c r="F60" s="3">
        <f t="shared" si="0"/>
        <v>1079.913606911447</v>
      </c>
      <c r="G60">
        <f t="shared" si="8"/>
        <v>61784.418648724051</v>
      </c>
      <c r="H60" s="3">
        <f t="shared" si="1"/>
        <v>572123.71668718476</v>
      </c>
      <c r="I60">
        <f t="shared" si="2"/>
        <v>0</v>
      </c>
      <c r="J60">
        <f t="shared" si="3"/>
        <v>452500</v>
      </c>
      <c r="K60">
        <f t="shared" si="4"/>
        <v>61784.418648724051</v>
      </c>
      <c r="L60" s="7">
        <f t="shared" si="5"/>
        <v>0.26436180483355742</v>
      </c>
      <c r="M60">
        <f t="shared" si="6"/>
        <v>-10000</v>
      </c>
      <c r="P60" s="3">
        <f>SUM(I$4:I59)+H60</f>
        <v>738914.96702856268</v>
      </c>
      <c r="Q60" s="7">
        <f>P60/SUM($D$4:D60)-1</f>
        <v>0.29634204741853098</v>
      </c>
    </row>
    <row r="61" spans="1:17" x14ac:dyDescent="0.2">
      <c r="A61">
        <v>58</v>
      </c>
      <c r="B61" s="2">
        <f>净值数据!A61</f>
        <v>42674</v>
      </c>
      <c r="C61" s="3">
        <f>净值数据!B61</f>
        <v>9.1999999999999993</v>
      </c>
      <c r="D61">
        <v>10000</v>
      </c>
      <c r="E61">
        <f t="shared" si="7"/>
        <v>462500</v>
      </c>
      <c r="F61" s="3">
        <f t="shared" si="0"/>
        <v>1086.9565217391305</v>
      </c>
      <c r="G61">
        <f t="shared" si="8"/>
        <v>62871.37517046318</v>
      </c>
      <c r="H61" s="3">
        <f t="shared" si="1"/>
        <v>578416.65156826121</v>
      </c>
      <c r="I61">
        <f t="shared" si="2"/>
        <v>0</v>
      </c>
      <c r="J61">
        <f t="shared" si="3"/>
        <v>462500</v>
      </c>
      <c r="K61">
        <f t="shared" si="4"/>
        <v>62871.37517046318</v>
      </c>
      <c r="L61" s="7">
        <f t="shared" si="5"/>
        <v>0.25063059798542975</v>
      </c>
      <c r="M61">
        <f t="shared" si="6"/>
        <v>-10000</v>
      </c>
      <c r="P61" s="3">
        <f>SUM(I$4:I60)+H61</f>
        <v>745207.90190963913</v>
      </c>
      <c r="Q61" s="7">
        <f>P61/SUM($D$4:D61)-1</f>
        <v>0.28484121018903297</v>
      </c>
    </row>
    <row r="62" spans="1:17" x14ac:dyDescent="0.2">
      <c r="A62">
        <v>59</v>
      </c>
      <c r="B62" s="2">
        <f>净值数据!A62</f>
        <v>42704</v>
      </c>
      <c r="C62" s="3">
        <f>净值数据!B62</f>
        <v>9.5</v>
      </c>
      <c r="D62">
        <v>10000</v>
      </c>
      <c r="E62">
        <f t="shared" si="7"/>
        <v>472500</v>
      </c>
      <c r="F62" s="3">
        <f t="shared" si="0"/>
        <v>1052.6315789473683</v>
      </c>
      <c r="G62">
        <f t="shared" si="8"/>
        <v>63924.006749410546</v>
      </c>
      <c r="H62" s="3">
        <f t="shared" si="1"/>
        <v>607278.06411940022</v>
      </c>
      <c r="I62">
        <f t="shared" si="2"/>
        <v>0</v>
      </c>
      <c r="J62">
        <f t="shared" si="3"/>
        <v>472500</v>
      </c>
      <c r="K62">
        <f t="shared" si="4"/>
        <v>63924.006749410546</v>
      </c>
      <c r="L62" s="7">
        <f t="shared" si="5"/>
        <v>0.28524458014687881</v>
      </c>
      <c r="M62">
        <f t="shared" si="6"/>
        <v>-10000</v>
      </c>
      <c r="P62" s="3">
        <f>SUM(I$4:I61)+H62</f>
        <v>774069.31446077814</v>
      </c>
      <c r="Q62" s="7">
        <f>P62/SUM($D$4:D62)-1</f>
        <v>0.31198188891657308</v>
      </c>
    </row>
    <row r="63" spans="1:17" x14ac:dyDescent="0.2">
      <c r="A63">
        <v>60</v>
      </c>
      <c r="B63" s="2">
        <f>净值数据!A63</f>
        <v>42734</v>
      </c>
      <c r="C63" s="3">
        <f>净值数据!B63</f>
        <v>9.08</v>
      </c>
      <c r="D63">
        <v>10000</v>
      </c>
      <c r="E63">
        <f t="shared" si="7"/>
        <v>482500</v>
      </c>
      <c r="F63" s="3">
        <f t="shared" si="0"/>
        <v>1101.3215859030836</v>
      </c>
      <c r="G63">
        <f t="shared" si="8"/>
        <v>65025.328335313628</v>
      </c>
      <c r="H63" s="3">
        <f t="shared" si="1"/>
        <v>590429.98128464771</v>
      </c>
      <c r="I63">
        <f t="shared" si="2"/>
        <v>0</v>
      </c>
      <c r="J63">
        <f t="shared" si="3"/>
        <v>482500</v>
      </c>
      <c r="K63">
        <f t="shared" si="4"/>
        <v>65025.328335313628</v>
      </c>
      <c r="L63" s="7">
        <f t="shared" si="5"/>
        <v>0.22368908038268964</v>
      </c>
      <c r="M63">
        <f>I63-D63+H63</f>
        <v>580429.98128464771</v>
      </c>
      <c r="P63" s="3">
        <f>SUM(I$4:I62)+H63</f>
        <v>757221.23162602563</v>
      </c>
      <c r="Q63" s="7">
        <f>P63/SUM($D$4:D63)-1</f>
        <v>0.26203538604337595</v>
      </c>
    </row>
    <row r="64" spans="1:17" x14ac:dyDescent="0.2">
      <c r="H64" s="3"/>
      <c r="N64" t="s">
        <v>65</v>
      </c>
      <c r="O64">
        <f>XIRR(M4:M63,B4:B63,0.1)</f>
        <v>0.16466056704521179</v>
      </c>
    </row>
  </sheetData>
  <phoneticPr fontId="2" type="noConversion"/>
  <conditionalFormatting sqref="L1:L1048576">
    <cfRule type="cellIs" dxfId="1" priority="3" operator="greaterThan">
      <formula>0.5</formula>
    </cfRule>
  </conditionalFormatting>
  <conditionalFormatting sqref="Q3">
    <cfRule type="cellIs" dxfId="0" priority="2" operator="greaterThan">
      <formula>0.5</formula>
    </cfRule>
  </conditionalFormatting>
  <conditionalFormatting sqref="Q4:Q63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{FB6B8A63-7F97-49EF-9056-CF332D0CBCD3}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B6B8A63-7F97-49EF-9056-CF332D0CBCD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Q4:Q63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3"/>
  <sheetViews>
    <sheetView workbookViewId="0">
      <pane xSplit="1" ySplit="2" topLeftCell="F3" activePane="bottomRight" state="frozen"/>
      <selection pane="topRight" activeCell="B1" sqref="B1"/>
      <selection pane="bottomLeft" activeCell="A3" sqref="A3"/>
      <selection pane="bottomRight" activeCell="X1" sqref="X1:X1048576"/>
    </sheetView>
  </sheetViews>
  <sheetFormatPr defaultRowHeight="14.25" x14ac:dyDescent="0.2"/>
  <cols>
    <col min="1" max="1" width="11.75" bestFit="1" customWidth="1"/>
    <col min="2" max="3" width="10.125" bestFit="1" customWidth="1"/>
    <col min="4" max="24" width="10.125" customWidth="1"/>
  </cols>
  <sheetData>
    <row r="1" spans="1:24" x14ac:dyDescent="0.2">
      <c r="A1" s="1" t="str">
        <f>[1]!HX_HisQuote("[600016.SH,600036.SH,600150.SH,600446.SH,600519.SH,600570.SH,600887.SH,600999.SH,601668.SH,601989.SH,000002.SZ,000423.SZ,000651.SZ,600048.SH,600104.SH,600547.SH,600683.SH,600820.SH,000333.SZ,000568.SZ,000858.SZ,300003.SZ,600109.SH]", "[close]", "1", "2012-01-22", "2017-01-22", -1, "-1", 1, 2, 1, 1, 1, 1, 1, 3, 2, "1", "2017-01-22", "YSHB")</f>
        <v>同花顺iFinD</v>
      </c>
      <c r="B1" s="3" t="s">
        <v>73</v>
      </c>
      <c r="C1" s="3" t="s">
        <v>74</v>
      </c>
      <c r="D1" s="3" t="s">
        <v>75</v>
      </c>
      <c r="E1" s="3" t="s">
        <v>76</v>
      </c>
      <c r="F1" s="3" t="s">
        <v>77</v>
      </c>
      <c r="G1" s="3" t="s">
        <v>78</v>
      </c>
      <c r="H1" s="3" t="s">
        <v>79</v>
      </c>
      <c r="I1" s="3" t="s">
        <v>80</v>
      </c>
      <c r="J1" s="3" t="s">
        <v>81</v>
      </c>
      <c r="K1" s="3" t="s">
        <v>82</v>
      </c>
      <c r="L1" s="3" t="s">
        <v>83</v>
      </c>
      <c r="M1" s="3" t="s">
        <v>84</v>
      </c>
      <c r="N1" s="3" t="s">
        <v>85</v>
      </c>
      <c r="O1" s="3" t="s">
        <v>86</v>
      </c>
      <c r="P1" s="3" t="s">
        <v>87</v>
      </c>
      <c r="Q1" s="3" t="s">
        <v>88</v>
      </c>
      <c r="R1" s="3" t="s">
        <v>89</v>
      </c>
      <c r="S1" s="3" t="s">
        <v>90</v>
      </c>
      <c r="T1" s="3" t="s">
        <v>91</v>
      </c>
      <c r="U1" s="3" t="s">
        <v>92</v>
      </c>
      <c r="V1" s="3" t="s">
        <v>93</v>
      </c>
      <c r="W1" s="3" t="s">
        <v>94</v>
      </c>
      <c r="X1" s="3" t="s">
        <v>125</v>
      </c>
    </row>
    <row r="2" spans="1:24" x14ac:dyDescent="0.2">
      <c r="A2" s="2"/>
      <c r="B2" s="3" t="s">
        <v>95</v>
      </c>
      <c r="C2" s="3" t="s">
        <v>96</v>
      </c>
      <c r="D2" s="3" t="s">
        <v>97</v>
      </c>
      <c r="E2" s="3" t="s">
        <v>98</v>
      </c>
      <c r="F2" s="3" t="s">
        <v>99</v>
      </c>
      <c r="G2" s="3" t="s">
        <v>100</v>
      </c>
      <c r="H2" s="3" t="s">
        <v>101</v>
      </c>
      <c r="I2" s="3" t="s">
        <v>102</v>
      </c>
      <c r="J2" s="3" t="s">
        <v>103</v>
      </c>
      <c r="K2" s="3" t="s">
        <v>104</v>
      </c>
      <c r="L2" s="3" t="s">
        <v>105</v>
      </c>
      <c r="M2" s="3" t="s">
        <v>106</v>
      </c>
      <c r="N2" s="3" t="s">
        <v>107</v>
      </c>
      <c r="O2" s="3" t="s">
        <v>108</v>
      </c>
      <c r="P2" s="3" t="s">
        <v>109</v>
      </c>
      <c r="Q2" s="3" t="s">
        <v>110</v>
      </c>
      <c r="R2" s="3" t="s">
        <v>111</v>
      </c>
      <c r="S2" s="3" t="s">
        <v>112</v>
      </c>
      <c r="T2" s="3" t="s">
        <v>113</v>
      </c>
      <c r="U2" s="3" t="s">
        <v>114</v>
      </c>
      <c r="V2" s="3" t="s">
        <v>115</v>
      </c>
      <c r="W2" s="3" t="s">
        <v>116</v>
      </c>
      <c r="X2" s="3" t="s">
        <v>126</v>
      </c>
    </row>
    <row r="3" spans="1:24" x14ac:dyDescent="0.2">
      <c r="A3" s="2" t="s">
        <v>72</v>
      </c>
      <c r="B3" s="3" t="s">
        <v>117</v>
      </c>
      <c r="C3" s="3" t="s">
        <v>118</v>
      </c>
      <c r="D3" s="3" t="s">
        <v>117</v>
      </c>
      <c r="E3" s="3" t="s">
        <v>118</v>
      </c>
      <c r="F3" s="3" t="s">
        <v>119</v>
      </c>
      <c r="G3" s="3" t="s">
        <v>120</v>
      </c>
      <c r="H3" s="3" t="s">
        <v>119</v>
      </c>
      <c r="I3" s="3" t="s">
        <v>119</v>
      </c>
      <c r="J3" s="3" t="s">
        <v>121</v>
      </c>
      <c r="K3" s="3" t="s">
        <v>122</v>
      </c>
      <c r="L3" s="3" t="s">
        <v>121</v>
      </c>
      <c r="M3" s="3" t="s">
        <v>121</v>
      </c>
      <c r="N3" s="3" t="s">
        <v>123</v>
      </c>
      <c r="O3" s="3" t="s">
        <v>117</v>
      </c>
      <c r="P3" s="3" t="s">
        <v>124</v>
      </c>
      <c r="Q3" s="3" t="s">
        <v>121</v>
      </c>
      <c r="R3" s="3" t="s">
        <v>124</v>
      </c>
      <c r="S3" s="3" t="s">
        <v>118</v>
      </c>
      <c r="T3" s="3" t="s">
        <v>121</v>
      </c>
      <c r="U3" s="3" t="s">
        <v>121</v>
      </c>
      <c r="V3" s="3" t="s">
        <v>118</v>
      </c>
      <c r="W3" s="3" t="s">
        <v>120</v>
      </c>
      <c r="X3" s="3" t="s">
        <v>127</v>
      </c>
    </row>
    <row r="4" spans="1:24" x14ac:dyDescent="0.2">
      <c r="A4" s="2">
        <v>40939</v>
      </c>
      <c r="B4" s="4">
        <v>4.4706401112331999</v>
      </c>
      <c r="C4" s="4">
        <v>9.9163814110985005</v>
      </c>
      <c r="D4" s="4">
        <v>21.457845811908001</v>
      </c>
      <c r="E4" s="4">
        <v>1.8645278190607999</v>
      </c>
      <c r="F4" s="4">
        <v>137.47723273649001</v>
      </c>
      <c r="G4" s="4">
        <v>10.130694121572001</v>
      </c>
      <c r="H4" s="4">
        <v>6.2085846751471001</v>
      </c>
      <c r="I4" s="4">
        <v>9.8893080393541002</v>
      </c>
      <c r="J4" s="4">
        <v>2.6122640776132</v>
      </c>
      <c r="K4" s="4">
        <v>5.3387186134310003</v>
      </c>
      <c r="L4" s="4">
        <v>6.5312269552502</v>
      </c>
      <c r="M4" s="4">
        <v>37.527130284087001</v>
      </c>
      <c r="N4" s="4">
        <v>7.1147229862165</v>
      </c>
      <c r="O4" s="4">
        <v>5.1277249228460997</v>
      </c>
      <c r="P4" s="4">
        <v>11.636068387816</v>
      </c>
      <c r="Q4" s="4">
        <v>34.132929279704001</v>
      </c>
      <c r="R4" s="4">
        <v>4.4733588854170003</v>
      </c>
      <c r="S4" s="4">
        <v>3.6500192205678998</v>
      </c>
      <c r="T4" s="4">
        <v>0</v>
      </c>
      <c r="U4" s="4">
        <v>29.474194157052999</v>
      </c>
      <c r="V4" s="4">
        <v>28.041564173013001</v>
      </c>
      <c r="W4" s="4">
        <v>6.6256186125195997</v>
      </c>
      <c r="X4" s="4">
        <v>4.9898434777015996</v>
      </c>
    </row>
    <row r="5" spans="1:24" x14ac:dyDescent="0.2">
      <c r="A5" s="2">
        <v>40968</v>
      </c>
      <c r="B5" s="4">
        <v>4.5890215472004998</v>
      </c>
      <c r="C5" s="4">
        <v>10.088840218248</v>
      </c>
      <c r="D5" s="4">
        <v>22.955788981626998</v>
      </c>
      <c r="E5" s="4">
        <v>2.1178957108495999</v>
      </c>
      <c r="F5" s="4">
        <v>150.78909396117999</v>
      </c>
      <c r="G5" s="4">
        <v>12.022277047063</v>
      </c>
      <c r="H5" s="4">
        <v>6.9831390255201002</v>
      </c>
      <c r="I5" s="4">
        <v>10.864691845975001</v>
      </c>
      <c r="J5" s="4">
        <v>2.7824441478159998</v>
      </c>
      <c r="K5" s="4">
        <v>5.8301890995049996</v>
      </c>
      <c r="L5" s="4">
        <v>7.0690927045061001</v>
      </c>
      <c r="M5" s="4">
        <v>40.817027292646998</v>
      </c>
      <c r="N5" s="4">
        <v>7.7871034002985002</v>
      </c>
      <c r="O5" s="4">
        <v>5.4207377755802</v>
      </c>
      <c r="P5" s="4">
        <v>12.160424020931</v>
      </c>
      <c r="Q5" s="4">
        <v>36.843600555644002</v>
      </c>
      <c r="R5" s="4">
        <v>5.2849401950821999</v>
      </c>
      <c r="S5" s="4">
        <v>3.7962027187633001</v>
      </c>
      <c r="T5" s="4">
        <v>0</v>
      </c>
      <c r="U5" s="4">
        <v>32.317568317178001</v>
      </c>
      <c r="V5" s="4">
        <v>30.890425803593999</v>
      </c>
      <c r="W5" s="4">
        <v>6.9992977533558003</v>
      </c>
      <c r="X5" s="4">
        <v>5.4141996678873996</v>
      </c>
    </row>
    <row r="6" spans="1:24" x14ac:dyDescent="0.2">
      <c r="A6" s="2">
        <v>40998</v>
      </c>
      <c r="B6" s="4">
        <v>4.3661859030267998</v>
      </c>
      <c r="C6" s="4">
        <v>9.3284536594523004</v>
      </c>
      <c r="D6" s="4">
        <v>24.522166103261</v>
      </c>
      <c r="E6" s="4">
        <v>1.9749702334303001</v>
      </c>
      <c r="F6" s="4">
        <v>145.25784968498999</v>
      </c>
      <c r="G6" s="4">
        <v>11.8955214902</v>
      </c>
      <c r="H6" s="4">
        <v>6.6945795616556003</v>
      </c>
      <c r="I6" s="4">
        <v>10.250561301066</v>
      </c>
      <c r="J6" s="4">
        <v>2.5952460705928999</v>
      </c>
      <c r="K6" s="4">
        <v>5.4061753468136997</v>
      </c>
      <c r="L6" s="4">
        <v>7.0690927045061001</v>
      </c>
      <c r="M6" s="4">
        <v>37.471369317840001</v>
      </c>
      <c r="N6" s="4">
        <v>7.9473801269109998</v>
      </c>
      <c r="O6" s="4">
        <v>5.5135251789459998</v>
      </c>
      <c r="P6" s="4">
        <v>11.435579469271</v>
      </c>
      <c r="Q6" s="4">
        <v>32.087693551648997</v>
      </c>
      <c r="R6" s="4">
        <v>4.8598261757337999</v>
      </c>
      <c r="S6" s="4">
        <v>3.4992674880538002</v>
      </c>
      <c r="T6" s="4">
        <v>0</v>
      </c>
      <c r="U6" s="4">
        <v>31.046786569636001</v>
      </c>
      <c r="V6" s="4">
        <v>28.786651061011</v>
      </c>
      <c r="W6" s="4">
        <v>6.3046378120576998</v>
      </c>
      <c r="X6" s="4">
        <v>5.3605454369443999</v>
      </c>
    </row>
    <row r="7" spans="1:24" x14ac:dyDescent="0.2">
      <c r="A7" s="2">
        <v>41026</v>
      </c>
      <c r="B7" s="4">
        <v>4.630803230483</v>
      </c>
      <c r="C7" s="4">
        <v>9.5636247601108</v>
      </c>
      <c r="D7" s="4">
        <v>28.164373099683999</v>
      </c>
      <c r="E7" s="4">
        <v>2.2088482873891002</v>
      </c>
      <c r="F7" s="4">
        <v>165.61282862134999</v>
      </c>
      <c r="G7" s="4">
        <v>13.075323211769</v>
      </c>
      <c r="H7" s="4">
        <v>6.7652836857901004</v>
      </c>
      <c r="I7" s="4">
        <v>11.614292364026999</v>
      </c>
      <c r="J7" s="4">
        <v>2.8760431864274998</v>
      </c>
      <c r="K7" s="4">
        <v>5.8590991280975002</v>
      </c>
      <c r="L7" s="4">
        <v>7.6667213147903999</v>
      </c>
      <c r="M7" s="4">
        <v>36.068051667295997</v>
      </c>
      <c r="N7" s="4">
        <v>8.5572135257295994</v>
      </c>
      <c r="O7" s="4">
        <v>6.1093179795052004</v>
      </c>
      <c r="P7" s="4">
        <v>11.859690643115</v>
      </c>
      <c r="Q7" s="4">
        <v>34.377574701721002</v>
      </c>
      <c r="R7" s="4">
        <v>6.3960336547430003</v>
      </c>
      <c r="S7" s="4">
        <v>3.9880685601449</v>
      </c>
      <c r="T7" s="4">
        <v>0</v>
      </c>
      <c r="U7" s="4">
        <v>34.732053637508002</v>
      </c>
      <c r="V7" s="4">
        <v>31.223523471168999</v>
      </c>
      <c r="W7" s="4">
        <v>7.0269630232473999</v>
      </c>
      <c r="X7" s="4">
        <v>6.6726352663694</v>
      </c>
    </row>
    <row r="8" spans="1:24" x14ac:dyDescent="0.2">
      <c r="A8" s="2">
        <v>41060</v>
      </c>
      <c r="B8" s="4">
        <v>4.4358220418311003</v>
      </c>
      <c r="C8" s="4">
        <v>9.1403167789255004</v>
      </c>
      <c r="D8" s="4">
        <v>24.149581253941001</v>
      </c>
      <c r="E8" s="4">
        <v>2.244579656744</v>
      </c>
      <c r="F8" s="4">
        <v>174.55131937166999</v>
      </c>
      <c r="G8" s="4">
        <v>13.738352278436</v>
      </c>
      <c r="H8" s="4">
        <v>6.9004051030277997</v>
      </c>
      <c r="I8" s="4">
        <v>12.327767555907</v>
      </c>
      <c r="J8" s="4">
        <v>2.8590251794072001</v>
      </c>
      <c r="K8" s="4">
        <v>5.7465524121104004</v>
      </c>
      <c r="L8" s="4">
        <v>7.8972352073287002</v>
      </c>
      <c r="M8" s="4">
        <v>36.449084936649001</v>
      </c>
      <c r="N8" s="4">
        <v>8.9129496750403998</v>
      </c>
      <c r="O8" s="4">
        <v>6.6611588521543998</v>
      </c>
      <c r="P8" s="4">
        <v>12.121868459672999</v>
      </c>
      <c r="Q8" s="4">
        <v>33.575137717506998</v>
      </c>
      <c r="R8" s="4">
        <v>5.7970093547520003</v>
      </c>
      <c r="S8" s="4">
        <v>4.2667308535800004</v>
      </c>
      <c r="T8" s="4">
        <v>0</v>
      </c>
      <c r="U8" s="4">
        <v>31.412136322054</v>
      </c>
      <c r="V8" s="4">
        <v>28.676681987683999</v>
      </c>
      <c r="W8" s="4">
        <v>6.3669720210638996</v>
      </c>
      <c r="X8" s="4">
        <v>7.5115923320239997</v>
      </c>
    </row>
    <row r="9" spans="1:24" x14ac:dyDescent="0.2">
      <c r="A9" s="2">
        <v>41089</v>
      </c>
      <c r="B9" s="4">
        <v>4.3810573620154996</v>
      </c>
      <c r="C9" s="4">
        <v>8.8799046306722005</v>
      </c>
      <c r="D9" s="4">
        <v>22.924091460126</v>
      </c>
      <c r="E9" s="4">
        <v>1.9165007199405999</v>
      </c>
      <c r="F9" s="4">
        <v>176.37294248663</v>
      </c>
      <c r="G9" s="4">
        <v>13.452922830601</v>
      </c>
      <c r="H9" s="4">
        <v>6.3199971971656996</v>
      </c>
      <c r="I9" s="4">
        <v>10.485375921178001</v>
      </c>
      <c r="J9" s="4">
        <v>2.9109978207384999</v>
      </c>
      <c r="K9" s="4">
        <v>5.0550181387885997</v>
      </c>
      <c r="L9" s="4">
        <v>7.6069584537620001</v>
      </c>
      <c r="M9" s="4">
        <v>37.183270992232003</v>
      </c>
      <c r="N9" s="4">
        <v>8.1506579265171997</v>
      </c>
      <c r="O9" s="4">
        <v>6.7461845738503996</v>
      </c>
      <c r="P9" s="4">
        <v>11.019179407679999</v>
      </c>
      <c r="Q9" s="4">
        <v>32.272165732127</v>
      </c>
      <c r="R9" s="4">
        <v>4.5216672967065996</v>
      </c>
      <c r="S9" s="4">
        <v>4.0657285435611996</v>
      </c>
      <c r="T9" s="4">
        <v>0</v>
      </c>
      <c r="U9" s="4">
        <v>33.604234836563997</v>
      </c>
      <c r="V9" s="4">
        <v>29.130173702838</v>
      </c>
      <c r="W9" s="4">
        <v>6.4106478962083999</v>
      </c>
      <c r="X9" s="4">
        <v>7.0698518723003998</v>
      </c>
    </row>
    <row r="10" spans="1:24" x14ac:dyDescent="0.2">
      <c r="A10" s="2">
        <v>41121</v>
      </c>
      <c r="B10" s="4">
        <v>4.3956852663961996</v>
      </c>
      <c r="C10" s="4">
        <v>8.0667265509403006</v>
      </c>
      <c r="D10" s="4">
        <v>20.658628351093</v>
      </c>
      <c r="E10" s="4">
        <v>1.8547829001459</v>
      </c>
      <c r="F10" s="4">
        <v>184.61077899754</v>
      </c>
      <c r="G10" s="4">
        <v>12.550831795313</v>
      </c>
      <c r="H10" s="4">
        <v>5.7733696456128998</v>
      </c>
      <c r="I10" s="4">
        <v>9.7989947239261994</v>
      </c>
      <c r="J10" s="4">
        <v>2.7192554493126</v>
      </c>
      <c r="K10" s="4">
        <v>4.5095826556052998</v>
      </c>
      <c r="L10" s="4">
        <v>7.9944811851250002</v>
      </c>
      <c r="M10" s="4">
        <v>34.060656882411998</v>
      </c>
      <c r="N10" s="4">
        <v>8.7013163703492999</v>
      </c>
      <c r="O10" s="4">
        <v>6.7818786721248001</v>
      </c>
      <c r="P10" s="4">
        <v>10.100515434072999</v>
      </c>
      <c r="Q10" s="4">
        <v>32.920753715780997</v>
      </c>
      <c r="R10" s="4">
        <v>3.7970411273626001</v>
      </c>
      <c r="S10" s="4">
        <v>3.4855627850980002</v>
      </c>
      <c r="T10" s="4">
        <v>0</v>
      </c>
      <c r="U10" s="4">
        <v>32.605153140905003</v>
      </c>
      <c r="V10" s="4">
        <v>31.121980451750002</v>
      </c>
      <c r="W10" s="4">
        <v>5.4546315180456002</v>
      </c>
      <c r="X10" s="4">
        <v>5.6598119227866999</v>
      </c>
    </row>
    <row r="11" spans="1:24" x14ac:dyDescent="0.2">
      <c r="A11" s="2">
        <v>41152</v>
      </c>
      <c r="B11" s="4">
        <v>4.3664294576348004</v>
      </c>
      <c r="C11" s="4">
        <v>8.1968350436973996</v>
      </c>
      <c r="D11" s="4">
        <v>17.874204529859</v>
      </c>
      <c r="E11" s="4">
        <v>2.1650974761934001</v>
      </c>
      <c r="F11" s="4">
        <v>164.62451222407</v>
      </c>
      <c r="G11" s="4">
        <v>11.786015482786</v>
      </c>
      <c r="H11" s="4">
        <v>6.1787338973262003</v>
      </c>
      <c r="I11" s="4">
        <v>8.9653960458228994</v>
      </c>
      <c r="J11" s="4">
        <v>2.6408153882746999</v>
      </c>
      <c r="K11" s="4">
        <v>4.6849012037713997</v>
      </c>
      <c r="L11" s="4">
        <v>6.9464506072266996</v>
      </c>
      <c r="M11" s="4">
        <v>32.417641634771996</v>
      </c>
      <c r="N11" s="4">
        <v>8.1930058004162998</v>
      </c>
      <c r="O11" s="4">
        <v>5.5980244126923999</v>
      </c>
      <c r="P11" s="4">
        <v>8.9563164200570995</v>
      </c>
      <c r="Q11" s="4">
        <v>32.950234987765</v>
      </c>
      <c r="R11" s="4">
        <v>3.8646729031680001</v>
      </c>
      <c r="S11" s="4">
        <v>3.2936969437163999</v>
      </c>
      <c r="T11" s="4">
        <v>0</v>
      </c>
      <c r="U11" s="4">
        <v>29.30367657915</v>
      </c>
      <c r="V11" s="4">
        <v>28.961225808957</v>
      </c>
      <c r="W11" s="4">
        <v>4.9499325163758998</v>
      </c>
      <c r="X11" s="4">
        <v>5.7728116399951004</v>
      </c>
    </row>
    <row r="12" spans="1:24" x14ac:dyDescent="0.2">
      <c r="A12" s="2">
        <v>41180</v>
      </c>
      <c r="B12" s="4">
        <v>4.2387762719703002</v>
      </c>
      <c r="C12" s="4">
        <v>8.2618892900760006</v>
      </c>
      <c r="D12" s="4">
        <v>20.269407816942</v>
      </c>
      <c r="E12" s="4">
        <v>2.0792856859783999</v>
      </c>
      <c r="F12" s="4">
        <v>184.13134831031999</v>
      </c>
      <c r="G12" s="4">
        <v>12.335114373831001</v>
      </c>
      <c r="H12" s="4">
        <v>6.5411049708273996</v>
      </c>
      <c r="I12" s="4">
        <v>9.4507545651574993</v>
      </c>
      <c r="J12" s="4">
        <v>2.6756776376248999</v>
      </c>
      <c r="K12" s="4">
        <v>4.6264616877159996</v>
      </c>
      <c r="L12" s="4">
        <v>7.3015684063492996</v>
      </c>
      <c r="M12" s="4">
        <v>36.267295119860997</v>
      </c>
      <c r="N12" s="4">
        <v>8.5572283347776992</v>
      </c>
      <c r="O12" s="4">
        <v>6.4011416238651</v>
      </c>
      <c r="P12" s="4">
        <v>10.684451482606001</v>
      </c>
      <c r="Q12" s="4">
        <v>40.998622239474003</v>
      </c>
      <c r="R12" s="4">
        <v>3.7777177628467</v>
      </c>
      <c r="S12" s="4">
        <v>3.6682921578422998</v>
      </c>
      <c r="T12" s="4">
        <v>0</v>
      </c>
      <c r="U12" s="4">
        <v>31.540160701630001</v>
      </c>
      <c r="V12" s="4">
        <v>30.143861066124</v>
      </c>
      <c r="W12" s="4">
        <v>4.4646450147704</v>
      </c>
      <c r="X12" s="4">
        <v>7.6004592400615998</v>
      </c>
    </row>
    <row r="13" spans="1:24" x14ac:dyDescent="0.2">
      <c r="A13" s="2">
        <v>41213</v>
      </c>
      <c r="B13" s="4">
        <v>4.5163598508426004</v>
      </c>
      <c r="C13" s="4">
        <v>8.1968350436973996</v>
      </c>
      <c r="D13" s="4">
        <v>19.401146625374999</v>
      </c>
      <c r="E13" s="4">
        <v>2.2740124406970001</v>
      </c>
      <c r="F13" s="4">
        <v>185.28497840143999</v>
      </c>
      <c r="G13" s="4">
        <v>10.383852243152999</v>
      </c>
      <c r="H13" s="4">
        <v>6.6608716815609004</v>
      </c>
      <c r="I13" s="4">
        <v>8.7547687638474994</v>
      </c>
      <c r="J13" s="4">
        <v>2.6495309506122999</v>
      </c>
      <c r="K13" s="4">
        <v>4.3732237848094</v>
      </c>
      <c r="L13" s="4">
        <v>7.2062928992676003</v>
      </c>
      <c r="M13" s="4">
        <v>38.833730776586002</v>
      </c>
      <c r="N13" s="4">
        <v>9.2416465037426008</v>
      </c>
      <c r="O13" s="4">
        <v>6.6093571971321001</v>
      </c>
      <c r="P13" s="4">
        <v>10.226771876999001</v>
      </c>
      <c r="Q13" s="4">
        <v>36.497814716541001</v>
      </c>
      <c r="R13" s="4">
        <v>3.7004243047833998</v>
      </c>
      <c r="S13" s="4">
        <v>3.6089051117004001</v>
      </c>
      <c r="T13" s="4">
        <v>0</v>
      </c>
      <c r="U13" s="4">
        <v>31.974349926873</v>
      </c>
      <c r="V13" s="4">
        <v>29.877101233680001</v>
      </c>
      <c r="W13" s="4">
        <v>4.3287645143209001</v>
      </c>
      <c r="X13" s="4">
        <v>7.0698518723003998</v>
      </c>
    </row>
    <row r="14" spans="1:24" x14ac:dyDescent="0.2">
      <c r="A14" s="2">
        <v>41243</v>
      </c>
      <c r="B14" s="4">
        <v>4.7189208408305996</v>
      </c>
      <c r="C14" s="4">
        <v>8.1480443589135003</v>
      </c>
      <c r="D14" s="4">
        <v>19.121706241881999</v>
      </c>
      <c r="E14" s="4">
        <v>1.9736711749446001</v>
      </c>
      <c r="F14" s="4">
        <v>161.81534804114</v>
      </c>
      <c r="G14" s="4">
        <v>9.9916387495498</v>
      </c>
      <c r="H14" s="4">
        <v>6.1050313061055999</v>
      </c>
      <c r="I14" s="4">
        <v>7.5917398590267</v>
      </c>
      <c r="J14" s="4">
        <v>2.7192554493126</v>
      </c>
      <c r="K14" s="4">
        <v>3.9251874950516998</v>
      </c>
      <c r="L14" s="4">
        <v>7.5787335178594999</v>
      </c>
      <c r="M14" s="4">
        <v>35.124575593872997</v>
      </c>
      <c r="N14" s="4">
        <v>9.3937394301793002</v>
      </c>
      <c r="O14" s="4">
        <v>6.8235217867782003</v>
      </c>
      <c r="P14" s="4">
        <v>11.102675949798</v>
      </c>
      <c r="Q14" s="4">
        <v>36.222656178020998</v>
      </c>
      <c r="R14" s="4">
        <v>3.3622654257561999</v>
      </c>
      <c r="S14" s="4">
        <v>3.6500192205678998</v>
      </c>
      <c r="T14" s="4">
        <v>0</v>
      </c>
      <c r="U14" s="4">
        <v>27.435843685651001</v>
      </c>
      <c r="V14" s="4">
        <v>23.981708936676998</v>
      </c>
      <c r="W14" s="4">
        <v>3.8095068876029998</v>
      </c>
      <c r="X14" s="4">
        <v>6.2346365711946996</v>
      </c>
    </row>
    <row r="15" spans="1:24" x14ac:dyDescent="0.2">
      <c r="A15" s="2">
        <v>41274</v>
      </c>
      <c r="B15" s="4">
        <v>5.8967754863161002</v>
      </c>
      <c r="C15" s="4">
        <v>11.181198596312999</v>
      </c>
      <c r="D15" s="4">
        <v>23.193551829922999</v>
      </c>
      <c r="E15" s="4">
        <v>2.2047029178311002</v>
      </c>
      <c r="F15" s="4">
        <v>156.57906600416001</v>
      </c>
      <c r="G15" s="4">
        <v>10.991783158239</v>
      </c>
      <c r="H15" s="4">
        <v>6.7499289792857997</v>
      </c>
      <c r="I15" s="4">
        <v>9.6613818471328994</v>
      </c>
      <c r="J15" s="4">
        <v>3.3990693116406998</v>
      </c>
      <c r="K15" s="4">
        <v>4.6459415264011001</v>
      </c>
      <c r="L15" s="4">
        <v>8.7653466515129992</v>
      </c>
      <c r="M15" s="4">
        <v>37.850242659957999</v>
      </c>
      <c r="N15" s="4">
        <v>10.206235852986</v>
      </c>
      <c r="O15" s="4">
        <v>8.0906622755172002</v>
      </c>
      <c r="P15" s="4">
        <v>13.919772832582</v>
      </c>
      <c r="Q15" s="4">
        <v>37.500177964005999</v>
      </c>
      <c r="R15" s="4">
        <v>4.9274579515391999</v>
      </c>
      <c r="S15" s="4">
        <v>4.1570932299334</v>
      </c>
      <c r="T15" s="4">
        <v>0</v>
      </c>
      <c r="U15" s="4">
        <v>29.000563346433001</v>
      </c>
      <c r="V15" s="4">
        <v>25.10210023294</v>
      </c>
      <c r="W15" s="4">
        <v>4.4403806396901002</v>
      </c>
      <c r="X15" s="4">
        <v>8.7648476304265994</v>
      </c>
    </row>
    <row r="16" spans="1:24" x14ac:dyDescent="0.2">
      <c r="A16" s="2">
        <v>41305</v>
      </c>
      <c r="B16" s="4">
        <v>7.7348289139846997</v>
      </c>
      <c r="C16" s="4">
        <v>11.628446540165999</v>
      </c>
      <c r="D16" s="4">
        <v>23.073791665569001</v>
      </c>
      <c r="E16" s="4">
        <v>2.4951428231741</v>
      </c>
      <c r="F16" s="4">
        <v>134.01585928688999</v>
      </c>
      <c r="G16" s="4">
        <v>13.227400071779</v>
      </c>
      <c r="H16" s="4">
        <v>7.8677516127981004</v>
      </c>
      <c r="I16" s="4">
        <v>11.740181543150999</v>
      </c>
      <c r="J16" s="4">
        <v>3.1811802532022</v>
      </c>
      <c r="K16" s="4">
        <v>4.8115201552246001</v>
      </c>
      <c r="L16" s="4">
        <v>10.402353091370999</v>
      </c>
      <c r="M16" s="4">
        <v>43.788637573696001</v>
      </c>
      <c r="N16" s="4">
        <v>11.715157781054</v>
      </c>
      <c r="O16" s="4">
        <v>7.8645996531130997</v>
      </c>
      <c r="P16" s="4">
        <v>13.320054728683999</v>
      </c>
      <c r="Q16" s="4">
        <v>36.714010711092001</v>
      </c>
      <c r="R16" s="4">
        <v>5.8259944015257998</v>
      </c>
      <c r="S16" s="4">
        <v>4.2987084938102003</v>
      </c>
      <c r="T16" s="4">
        <v>0</v>
      </c>
      <c r="U16" s="4">
        <v>25.117437067842999</v>
      </c>
      <c r="V16" s="4">
        <v>22.674585757704001</v>
      </c>
      <c r="W16" s="4">
        <v>4.8480221410387001</v>
      </c>
      <c r="X16" s="4">
        <v>9.0350643454902002</v>
      </c>
    </row>
    <row r="17" spans="1:24" x14ac:dyDescent="0.2">
      <c r="A17" s="2">
        <v>41333</v>
      </c>
      <c r="B17" s="4">
        <v>7.7723402084269004</v>
      </c>
      <c r="C17" s="4">
        <v>10.815268460434</v>
      </c>
      <c r="D17" s="4">
        <v>24.211513226933999</v>
      </c>
      <c r="E17" s="4">
        <v>2.9935112971149</v>
      </c>
      <c r="F17" s="4">
        <v>131.09432853664001</v>
      </c>
      <c r="G17" s="4">
        <v>12.139007627029001</v>
      </c>
      <c r="H17" s="4">
        <v>8.4665851664653999</v>
      </c>
      <c r="I17" s="4">
        <v>13.086364606210999</v>
      </c>
      <c r="J17" s="4">
        <v>3.3903537493032001</v>
      </c>
      <c r="K17" s="4">
        <v>5.2790362836674998</v>
      </c>
      <c r="L17" s="4">
        <v>10.393691681636</v>
      </c>
      <c r="M17" s="4">
        <v>44.584794620490001</v>
      </c>
      <c r="N17" s="4">
        <v>11.627103981537999</v>
      </c>
      <c r="O17" s="4">
        <v>7.6266389979508</v>
      </c>
      <c r="P17" s="4">
        <v>13.288490617953</v>
      </c>
      <c r="Q17" s="4">
        <v>34.689630034837997</v>
      </c>
      <c r="R17" s="4">
        <v>5.6520841208831998</v>
      </c>
      <c r="S17" s="4">
        <v>4.2210485103939002</v>
      </c>
      <c r="T17" s="4">
        <v>0</v>
      </c>
      <c r="U17" s="4">
        <v>26.010392266928001</v>
      </c>
      <c r="V17" s="4">
        <v>21.732034349736999</v>
      </c>
      <c r="W17" s="4">
        <v>5.4643372680777</v>
      </c>
      <c r="X17" s="4">
        <v>8.8090649110733992</v>
      </c>
    </row>
    <row r="18" spans="1:24" x14ac:dyDescent="0.2">
      <c r="A18" s="2">
        <v>41362</v>
      </c>
      <c r="B18" s="4">
        <v>7.2321775684589999</v>
      </c>
      <c r="C18" s="4">
        <v>10.270439147014001</v>
      </c>
      <c r="D18" s="4">
        <v>19.211526365147002</v>
      </c>
      <c r="E18" s="4">
        <v>3.0100135644639998</v>
      </c>
      <c r="F18" s="4">
        <v>126.49479038113</v>
      </c>
      <c r="G18" s="4">
        <v>11.393801989182</v>
      </c>
      <c r="H18" s="4">
        <v>9.7287420411180001</v>
      </c>
      <c r="I18" s="4">
        <v>11.053353449753001</v>
      </c>
      <c r="J18" s="4">
        <v>2.9371445077510998</v>
      </c>
      <c r="K18" s="4">
        <v>4.782300397197</v>
      </c>
      <c r="L18" s="4">
        <v>9.3196768745336005</v>
      </c>
      <c r="M18" s="4">
        <v>48.799743691754998</v>
      </c>
      <c r="N18" s="4">
        <v>11.434986600776</v>
      </c>
      <c r="O18" s="4">
        <v>6.8294708031572</v>
      </c>
      <c r="P18" s="4">
        <v>11.678720970646999</v>
      </c>
      <c r="Q18" s="4">
        <v>32.331128276095001</v>
      </c>
      <c r="R18" s="4">
        <v>5.1786616902451001</v>
      </c>
      <c r="S18" s="4">
        <v>4.2347532133497001</v>
      </c>
      <c r="T18" s="4">
        <v>0</v>
      </c>
      <c r="U18" s="4">
        <v>20.890236308872002</v>
      </c>
      <c r="V18" s="4">
        <v>19.864715522632</v>
      </c>
      <c r="W18" s="4">
        <v>4.6878772655088996</v>
      </c>
      <c r="X18" s="4">
        <v>7.4088510239255996</v>
      </c>
    </row>
    <row r="19" spans="1:24" x14ac:dyDescent="0.2">
      <c r="A19" s="2">
        <v>41390</v>
      </c>
      <c r="B19" s="4">
        <v>7.3672182284509997</v>
      </c>
      <c r="C19" s="4">
        <v>9.8801136687423998</v>
      </c>
      <c r="D19" s="4">
        <v>18.273405077705998</v>
      </c>
      <c r="E19" s="4">
        <v>3.0025188536759</v>
      </c>
      <c r="F19" s="4">
        <v>130.33772698337</v>
      </c>
      <c r="G19" s="4">
        <v>11.746794133426</v>
      </c>
      <c r="H19" s="4">
        <v>8.9794323637086002</v>
      </c>
      <c r="I19" s="4">
        <v>11.108299697225</v>
      </c>
      <c r="J19" s="4">
        <v>2.9981534441139002</v>
      </c>
      <c r="K19" s="4">
        <v>4.0810262045326002</v>
      </c>
      <c r="L19" s="4">
        <v>9.5535349373704008</v>
      </c>
      <c r="M19" s="4">
        <v>39.217759469745999</v>
      </c>
      <c r="N19" s="4">
        <v>10.406358124613</v>
      </c>
      <c r="O19" s="4">
        <v>6.9187060488430996</v>
      </c>
      <c r="P19" s="4">
        <v>11.757631247476001</v>
      </c>
      <c r="Q19" s="4">
        <v>31.574442295166001</v>
      </c>
      <c r="R19" s="4">
        <v>4.7921943999282997</v>
      </c>
      <c r="S19" s="4">
        <v>3.9332497483215998</v>
      </c>
      <c r="T19" s="4">
        <v>0</v>
      </c>
      <c r="U19" s="4">
        <v>20.013665608852001</v>
      </c>
      <c r="V19" s="4">
        <v>19.517927740455001</v>
      </c>
      <c r="W19" s="4">
        <v>4.8674336411030001</v>
      </c>
      <c r="X19" s="4">
        <v>7.2909382755341996</v>
      </c>
    </row>
    <row r="20" spans="1:24" x14ac:dyDescent="0.2">
      <c r="A20" s="2">
        <v>41425</v>
      </c>
      <c r="B20" s="4">
        <v>7.8473627973113</v>
      </c>
      <c r="C20" s="4">
        <v>11.042958322759</v>
      </c>
      <c r="D20" s="4">
        <v>19.261426433627999</v>
      </c>
      <c r="E20" s="4">
        <v>3.608319239809</v>
      </c>
      <c r="F20" s="4">
        <v>147.64966945469999</v>
      </c>
      <c r="G20" s="4">
        <v>13.139646007373001</v>
      </c>
      <c r="H20" s="4">
        <v>8.6651282514614003</v>
      </c>
      <c r="I20" s="4">
        <v>12.069859027982</v>
      </c>
      <c r="J20" s="4">
        <v>3.2857670012527</v>
      </c>
      <c r="K20" s="4">
        <v>4.4024435428370996</v>
      </c>
      <c r="L20" s="4">
        <v>10.544018760458</v>
      </c>
      <c r="M20" s="4">
        <v>41.287767791412001</v>
      </c>
      <c r="N20" s="4">
        <v>10.730556204649</v>
      </c>
      <c r="O20" s="4">
        <v>7.4184234246837999</v>
      </c>
      <c r="P20" s="4">
        <v>12.333676268325</v>
      </c>
      <c r="Q20" s="4">
        <v>31.574442295166001</v>
      </c>
      <c r="R20" s="4">
        <v>5.7583626257203004</v>
      </c>
      <c r="S20" s="4">
        <v>4.3099213470439999</v>
      </c>
      <c r="T20" s="4">
        <v>0</v>
      </c>
      <c r="U20" s="4">
        <v>21.676692264029001</v>
      </c>
      <c r="V20" s="4">
        <v>21.118486735116001</v>
      </c>
      <c r="W20" s="4">
        <v>6.4132738851999997</v>
      </c>
      <c r="X20" s="4">
        <v>7.6987198637210996</v>
      </c>
    </row>
    <row r="21" spans="1:24" x14ac:dyDescent="0.2">
      <c r="A21" s="2">
        <v>41453</v>
      </c>
      <c r="B21" s="4">
        <v>6.5479538317503003</v>
      </c>
      <c r="C21" s="4">
        <v>9.9063912254671997</v>
      </c>
      <c r="D21" s="4">
        <v>16.145755024235999</v>
      </c>
      <c r="E21" s="4">
        <v>3.8565980865849001</v>
      </c>
      <c r="F21" s="4">
        <v>148.83947224950001</v>
      </c>
      <c r="G21" s="4">
        <v>12.349291360313</v>
      </c>
      <c r="H21" s="4">
        <v>9.7009739336332999</v>
      </c>
      <c r="I21" s="4">
        <v>9.5240162284533003</v>
      </c>
      <c r="J21" s="4">
        <v>2.8499888843757</v>
      </c>
      <c r="K21" s="4">
        <v>4.4024435428370996</v>
      </c>
      <c r="L21" s="4">
        <v>8.6693309507937997</v>
      </c>
      <c r="M21" s="4">
        <v>36.229828905894003</v>
      </c>
      <c r="N21" s="4">
        <v>10.030128253954</v>
      </c>
      <c r="O21" s="4">
        <v>6.007209325092</v>
      </c>
      <c r="P21" s="4">
        <v>10.424047569071</v>
      </c>
      <c r="Q21" s="4">
        <v>31.574442295166001</v>
      </c>
      <c r="R21" s="4">
        <v>4.6086224370278002</v>
      </c>
      <c r="S21" s="4">
        <v>3.5053399602050002</v>
      </c>
      <c r="T21" s="4">
        <v>0</v>
      </c>
      <c r="U21" s="4">
        <v>19.481169389213999</v>
      </c>
      <c r="V21" s="4">
        <v>18.444836773864999</v>
      </c>
      <c r="W21" s="4">
        <v>5.5499485545000002</v>
      </c>
      <c r="X21" s="4">
        <v>5.6499858604207001</v>
      </c>
    </row>
    <row r="22" spans="1:24" x14ac:dyDescent="0.2">
      <c r="A22" s="2">
        <v>41486</v>
      </c>
      <c r="B22" s="4">
        <v>6.3263777977703999</v>
      </c>
      <c r="C22" s="4">
        <v>9.0523919818924998</v>
      </c>
      <c r="D22" s="4">
        <v>15.366924540692001</v>
      </c>
      <c r="E22" s="4">
        <v>4.6841942425044003</v>
      </c>
      <c r="F22" s="4">
        <v>130.37090541166</v>
      </c>
      <c r="G22" s="4">
        <v>16.083717067671</v>
      </c>
      <c r="H22" s="4">
        <v>10.718211609539001</v>
      </c>
      <c r="I22" s="4">
        <v>10.171106477021</v>
      </c>
      <c r="J22" s="4">
        <v>2.8907785806473001</v>
      </c>
      <c r="K22" s="4">
        <v>4.4070244768000002</v>
      </c>
      <c r="L22" s="4">
        <v>8.3788863605642003</v>
      </c>
      <c r="M22" s="4">
        <v>39.676720590838997</v>
      </c>
      <c r="N22" s="4">
        <v>10.836660558467001</v>
      </c>
      <c r="O22" s="4">
        <v>6.1769387510279996</v>
      </c>
      <c r="P22" s="4">
        <v>10.108443625152001</v>
      </c>
      <c r="Q22" s="4">
        <v>21.224540534077001</v>
      </c>
      <c r="R22" s="4">
        <v>4.3587272959999996</v>
      </c>
      <c r="S22" s="4">
        <v>3.726482212728</v>
      </c>
      <c r="T22" s="4">
        <v>0</v>
      </c>
      <c r="U22" s="4">
        <v>18.699603827372002</v>
      </c>
      <c r="V22" s="4">
        <v>17.441599643949001</v>
      </c>
      <c r="W22" s="4">
        <v>5.2588845858640001</v>
      </c>
      <c r="X22" s="4">
        <v>6.0900034383988997</v>
      </c>
    </row>
    <row r="23" spans="1:24" x14ac:dyDescent="0.2">
      <c r="A23" s="2">
        <v>41516</v>
      </c>
      <c r="B23" s="4">
        <v>6.8994192649597004</v>
      </c>
      <c r="C23" s="4">
        <v>9.1036319365069005</v>
      </c>
      <c r="D23" s="4">
        <v>17.593580923131</v>
      </c>
      <c r="E23" s="4">
        <v>4.5319165498152003</v>
      </c>
      <c r="F23" s="4">
        <v>130.58754549187</v>
      </c>
      <c r="G23" s="4">
        <v>17.358163936055</v>
      </c>
      <c r="H23" s="4">
        <v>10.839163650271001</v>
      </c>
      <c r="I23" s="4">
        <v>10.560875155884</v>
      </c>
      <c r="J23" s="4">
        <v>2.8907785806473001</v>
      </c>
      <c r="K23" s="4">
        <v>4.4070244768000002</v>
      </c>
      <c r="L23" s="4">
        <v>8.3260782532496993</v>
      </c>
      <c r="M23" s="4">
        <v>38.242873620209998</v>
      </c>
      <c r="N23" s="4">
        <v>10.853313129437</v>
      </c>
      <c r="O23" s="4">
        <v>6.3284828813280001</v>
      </c>
      <c r="P23" s="4">
        <v>10.785643279778</v>
      </c>
      <c r="Q23" s="4">
        <v>24.335629537443999</v>
      </c>
      <c r="R23" s="4">
        <v>4.9562157567999998</v>
      </c>
      <c r="S23" s="4">
        <v>4.4087295875330001</v>
      </c>
      <c r="T23" s="4">
        <v>0</v>
      </c>
      <c r="U23" s="4">
        <v>20.000522787440001</v>
      </c>
      <c r="V23" s="4">
        <v>17.828168079329</v>
      </c>
      <c r="W23" s="4">
        <v>5.8360792355319999</v>
      </c>
      <c r="X23" s="4">
        <v>6.4113104379896999</v>
      </c>
    </row>
    <row r="24" spans="1:24" x14ac:dyDescent="0.2">
      <c r="A24" s="2">
        <v>41547</v>
      </c>
      <c r="B24" s="4">
        <v>7.4193687846014997</v>
      </c>
      <c r="C24" s="4">
        <v>9.5062912740431997</v>
      </c>
      <c r="D24" s="4">
        <v>18.402366425273001</v>
      </c>
      <c r="E24" s="4">
        <v>4.4292946264811999</v>
      </c>
      <c r="F24" s="4">
        <v>105.17875894161</v>
      </c>
      <c r="G24" s="4">
        <v>21.300057738267</v>
      </c>
      <c r="H24" s="4">
        <v>13.856761999832001</v>
      </c>
      <c r="I24" s="4">
        <v>10.486633502768001</v>
      </c>
      <c r="J24" s="4">
        <v>2.8997841213969999</v>
      </c>
      <c r="K24" s="4">
        <v>6.0275446879999999</v>
      </c>
      <c r="L24" s="4">
        <v>8.0356336630200005</v>
      </c>
      <c r="M24" s="4">
        <v>38.461785042128</v>
      </c>
      <c r="N24" s="4">
        <v>11.057307123814001</v>
      </c>
      <c r="O24" s="4">
        <v>5.989024029456</v>
      </c>
      <c r="P24" s="4">
        <v>11.173794301332</v>
      </c>
      <c r="Q24" s="4">
        <v>21.896140699884</v>
      </c>
      <c r="R24" s="4">
        <v>4.9856004352000003</v>
      </c>
      <c r="S24" s="4">
        <v>4.1405357919199997</v>
      </c>
      <c r="T24" s="4">
        <v>10.354680783286</v>
      </c>
      <c r="U24" s="4">
        <v>18.67305446084</v>
      </c>
      <c r="V24" s="4">
        <v>16.567218659160002</v>
      </c>
      <c r="W24" s="4">
        <v>7.4344644192280001</v>
      </c>
      <c r="X24" s="4">
        <v>6.3470490380716003</v>
      </c>
    </row>
    <row r="25" spans="1:24" x14ac:dyDescent="0.2">
      <c r="A25" s="2">
        <v>41578</v>
      </c>
      <c r="B25" s="4">
        <v>6.9537180240616996</v>
      </c>
      <c r="C25" s="4">
        <v>9.3495941651303998</v>
      </c>
      <c r="D25" s="4">
        <v>17.024435569771999</v>
      </c>
      <c r="E25" s="4">
        <v>4.5451580883098996</v>
      </c>
      <c r="F25" s="4">
        <v>104.5365758467</v>
      </c>
      <c r="G25" s="4">
        <v>19.452603750763998</v>
      </c>
      <c r="H25" s="4">
        <v>12.755788295726999</v>
      </c>
      <c r="I25" s="4">
        <v>9.8462992446340003</v>
      </c>
      <c r="J25" s="4">
        <v>2.9718284473944001</v>
      </c>
      <c r="K25" s="4">
        <v>5.5927709728000004</v>
      </c>
      <c r="L25" s="4">
        <v>8.1060444727726999</v>
      </c>
      <c r="M25" s="4">
        <v>40.784149692036003</v>
      </c>
      <c r="N25" s="4">
        <v>12.822479646592001</v>
      </c>
      <c r="O25" s="4">
        <v>5.7647387166120003</v>
      </c>
      <c r="P25" s="4">
        <v>11.842735423584999</v>
      </c>
      <c r="Q25" s="4">
        <v>20.306028542606999</v>
      </c>
      <c r="R25" s="4">
        <v>4.750523008</v>
      </c>
      <c r="S25" s="4">
        <v>4.1123048660660002</v>
      </c>
      <c r="T25" s="4">
        <v>11.590345742624001</v>
      </c>
      <c r="U25" s="4">
        <v>17.734976843376</v>
      </c>
      <c r="V25" s="4">
        <v>15.011740907271999</v>
      </c>
      <c r="W25" s="4">
        <v>6.2060758058319996</v>
      </c>
      <c r="X25" s="4">
        <v>6.1394352844898004</v>
      </c>
    </row>
    <row r="26" spans="1:24" x14ac:dyDescent="0.2">
      <c r="A26" s="2">
        <v>41607</v>
      </c>
      <c r="B26" s="4">
        <v>6.6665667217287998</v>
      </c>
      <c r="C26" s="4">
        <v>9.4975858791035996</v>
      </c>
      <c r="D26" s="4">
        <v>21.937058619818</v>
      </c>
      <c r="E26" s="4">
        <v>5.2568907824007001</v>
      </c>
      <c r="F26" s="4">
        <v>109.43418908856999</v>
      </c>
      <c r="G26" s="4">
        <v>20.489944225030001</v>
      </c>
      <c r="H26" s="4">
        <v>12.628633586238999</v>
      </c>
      <c r="I26" s="4">
        <v>10.152546063740999</v>
      </c>
      <c r="J26" s="4">
        <v>2.953817365895</v>
      </c>
      <c r="K26" s="4">
        <v>6.1461193376000001</v>
      </c>
      <c r="L26" s="4">
        <v>7.7099836679141003</v>
      </c>
      <c r="M26" s="4">
        <v>39.109001419971001</v>
      </c>
      <c r="N26" s="4">
        <v>12.989005356288001</v>
      </c>
      <c r="O26" s="4">
        <v>5.3949710386799996</v>
      </c>
      <c r="P26" s="4">
        <v>12.701622790428001</v>
      </c>
      <c r="Q26" s="4">
        <v>19.496157754428999</v>
      </c>
      <c r="R26" s="4">
        <v>4.6819587584000004</v>
      </c>
      <c r="S26" s="4">
        <v>4.2487543410270003</v>
      </c>
      <c r="T26" s="4">
        <v>11.473005465478</v>
      </c>
      <c r="U26" s="4">
        <v>18.354462062456001</v>
      </c>
      <c r="V26" s="4">
        <v>15.416717363385001</v>
      </c>
      <c r="W26" s="4">
        <v>7.5528633217239998</v>
      </c>
      <c r="X26" s="4">
        <v>8.3490388047530004</v>
      </c>
    </row>
    <row r="27" spans="1:24" x14ac:dyDescent="0.2">
      <c r="A27" s="2">
        <v>41639</v>
      </c>
      <c r="B27" s="4">
        <v>5.991373118946</v>
      </c>
      <c r="C27" s="4">
        <v>9.4801750892243994</v>
      </c>
      <c r="D27" s="4">
        <v>24.153729996058001</v>
      </c>
      <c r="E27" s="4">
        <v>5.1145442435825004</v>
      </c>
      <c r="F27" s="4">
        <v>99.329476775955001</v>
      </c>
      <c r="G27" s="4">
        <v>20.608497422088998</v>
      </c>
      <c r="H27" s="4">
        <v>12.120014748286</v>
      </c>
      <c r="I27" s="4">
        <v>11.767302019035</v>
      </c>
      <c r="J27" s="4">
        <v>2.8277397953994998</v>
      </c>
      <c r="K27" s="4">
        <v>5.5433648688000003</v>
      </c>
      <c r="L27" s="4">
        <v>7.0674850289212001</v>
      </c>
      <c r="M27" s="4">
        <v>37.652764569824001</v>
      </c>
      <c r="N27" s="4">
        <v>13.596824196678</v>
      </c>
      <c r="O27" s="4">
        <v>5.0009562999000003</v>
      </c>
      <c r="P27" s="4">
        <v>11.677564776115</v>
      </c>
      <c r="Q27" s="4">
        <v>17.036915970816001</v>
      </c>
      <c r="R27" s="4">
        <v>4.2999579391999996</v>
      </c>
      <c r="S27" s="4">
        <v>4.2675749582630003</v>
      </c>
      <c r="T27" s="4">
        <v>11.973497668</v>
      </c>
      <c r="U27" s="4">
        <v>17.823474731815999</v>
      </c>
      <c r="V27" s="4">
        <v>14.413480233469</v>
      </c>
      <c r="W27" s="4">
        <v>8.2632567367000007</v>
      </c>
      <c r="X27" s="4">
        <v>8.3885842816257004</v>
      </c>
    </row>
    <row r="28" spans="1:24" x14ac:dyDescent="0.2">
      <c r="A28" s="2">
        <v>41669</v>
      </c>
      <c r="B28" s="4">
        <v>5.6964609706041003</v>
      </c>
      <c r="C28" s="4">
        <v>9.0187891574255996</v>
      </c>
      <c r="D28" s="4">
        <v>21.767313514430001</v>
      </c>
      <c r="E28" s="4">
        <v>8.1600980973662995</v>
      </c>
      <c r="F28" s="4">
        <v>102.28506644167</v>
      </c>
      <c r="G28" s="4">
        <v>21.754511660327001</v>
      </c>
      <c r="H28" s="4">
        <v>10.994230369159</v>
      </c>
      <c r="I28" s="4">
        <v>10.932083421469001</v>
      </c>
      <c r="J28" s="4">
        <v>2.6926566841542998</v>
      </c>
      <c r="K28" s="4">
        <v>5.1283535952000001</v>
      </c>
      <c r="L28" s="4">
        <v>6.4953971996810003</v>
      </c>
      <c r="M28" s="4">
        <v>34.407164792697998</v>
      </c>
      <c r="N28" s="4">
        <v>11.806672817446</v>
      </c>
      <c r="O28" s="4">
        <v>4.709991569724</v>
      </c>
      <c r="P28" s="4">
        <v>10.71957502079</v>
      </c>
      <c r="Q28" s="4">
        <v>16.286304020797001</v>
      </c>
      <c r="R28" s="4">
        <v>4.1530345471999999</v>
      </c>
      <c r="S28" s="4">
        <v>3.9899708540319998</v>
      </c>
      <c r="T28" s="4">
        <v>11.221562014450001</v>
      </c>
      <c r="U28" s="4">
        <v>14.487104337628001</v>
      </c>
      <c r="V28" s="4">
        <v>13.474671176117001</v>
      </c>
      <c r="W28" s="4">
        <v>8.3372560507600006</v>
      </c>
      <c r="X28" s="4">
        <v>11.290233647161999</v>
      </c>
    </row>
    <row r="29" spans="1:24" x14ac:dyDescent="0.2">
      <c r="A29" s="2">
        <v>41698</v>
      </c>
      <c r="B29" s="4">
        <v>5.8439170447751003</v>
      </c>
      <c r="C29" s="4">
        <v>8.6444571750228008</v>
      </c>
      <c r="D29" s="4">
        <v>21.35792826026</v>
      </c>
      <c r="E29" s="4">
        <v>7.8687842504825998</v>
      </c>
      <c r="F29" s="4">
        <v>116.07266011784</v>
      </c>
      <c r="G29" s="4">
        <v>20.075008035324</v>
      </c>
      <c r="H29" s="4">
        <v>10.891886334693</v>
      </c>
      <c r="I29" s="4">
        <v>10.004062757507</v>
      </c>
      <c r="J29" s="4">
        <v>2.5395624914098001</v>
      </c>
      <c r="K29" s="4">
        <v>5.1382348159999998</v>
      </c>
      <c r="L29" s="4">
        <v>5.9145080192217998</v>
      </c>
      <c r="M29" s="4">
        <v>34.844987636532998</v>
      </c>
      <c r="N29" s="4">
        <v>11.55272111016</v>
      </c>
      <c r="O29" s="4">
        <v>4.0916915181000002</v>
      </c>
      <c r="P29" s="4">
        <v>10.488336114332</v>
      </c>
      <c r="Q29" s="4">
        <v>18.617151655065999</v>
      </c>
      <c r="R29" s="4">
        <v>3.9277520128000001</v>
      </c>
      <c r="S29" s="4">
        <v>4.1217151746839997</v>
      </c>
      <c r="T29" s="4">
        <v>9.3249599838384007</v>
      </c>
      <c r="U29" s="4">
        <v>14.876495046763999</v>
      </c>
      <c r="V29" s="4">
        <v>14.054523829187</v>
      </c>
      <c r="W29" s="4">
        <v>8.7861852227240007</v>
      </c>
      <c r="X29" s="4">
        <v>10.138471633244</v>
      </c>
    </row>
    <row r="30" spans="1:24" x14ac:dyDescent="0.2">
      <c r="A30" s="2">
        <v>41729</v>
      </c>
      <c r="B30" s="4">
        <v>5.9448080428920003</v>
      </c>
      <c r="C30" s="4">
        <v>8.5486978306871997</v>
      </c>
      <c r="D30" s="4">
        <v>18.472261468667998</v>
      </c>
      <c r="E30" s="4">
        <v>9.1002473304908005</v>
      </c>
      <c r="F30" s="4">
        <v>119.69364431563</v>
      </c>
      <c r="G30" s="4">
        <v>21.211142840472998</v>
      </c>
      <c r="H30" s="4">
        <v>11.112081075514</v>
      </c>
      <c r="I30" s="4">
        <v>9.4008493259323007</v>
      </c>
      <c r="J30" s="4">
        <v>2.6206123581569001</v>
      </c>
      <c r="K30" s="4">
        <v>4.6244113344000004</v>
      </c>
      <c r="L30" s="4">
        <v>7.1202931362357003</v>
      </c>
      <c r="M30" s="4">
        <v>32.455997771259</v>
      </c>
      <c r="N30" s="4">
        <v>11.656799678720001</v>
      </c>
      <c r="O30" s="4">
        <v>4.6130033263319996</v>
      </c>
      <c r="P30" s="4">
        <v>11.438067337284</v>
      </c>
      <c r="Q30" s="4">
        <v>16.533215846461001</v>
      </c>
      <c r="R30" s="4">
        <v>4.8778566143999997</v>
      </c>
      <c r="S30" s="4">
        <v>4.6957440003819997</v>
      </c>
      <c r="T30" s="4">
        <v>10.795305497469</v>
      </c>
      <c r="U30" s="4">
        <v>15.159688289771999</v>
      </c>
      <c r="V30" s="4">
        <v>15.343085280455</v>
      </c>
      <c r="W30" s="4">
        <v>10.646034649432</v>
      </c>
      <c r="X30" s="4">
        <v>9.2042097421256006</v>
      </c>
    </row>
    <row r="31" spans="1:24" x14ac:dyDescent="0.2">
      <c r="A31" s="2">
        <v>41759</v>
      </c>
      <c r="B31" s="4">
        <v>6.1077858090810002</v>
      </c>
      <c r="C31" s="4">
        <v>8.7315111244188</v>
      </c>
      <c r="D31" s="4">
        <v>18.552141518262001</v>
      </c>
      <c r="E31" s="4">
        <v>8.2461680975819007</v>
      </c>
      <c r="F31" s="4">
        <v>126.7963440882</v>
      </c>
      <c r="G31" s="4">
        <v>25.241951540479</v>
      </c>
      <c r="H31" s="4">
        <v>11.50595054149</v>
      </c>
      <c r="I31" s="4">
        <v>9.6235742852830999</v>
      </c>
      <c r="J31" s="4">
        <v>2.7016622249040001</v>
      </c>
      <c r="K31" s="4">
        <v>4.4070244768000002</v>
      </c>
      <c r="L31" s="4">
        <v>6.9530674630732001</v>
      </c>
      <c r="M31" s="4">
        <v>30.647599068460998</v>
      </c>
      <c r="N31" s="4">
        <v>12.535222797366</v>
      </c>
      <c r="O31" s="4">
        <v>4.6311886219679996</v>
      </c>
      <c r="P31" s="4">
        <v>11.991389006306999</v>
      </c>
      <c r="Q31" s="4">
        <v>15.851739207629</v>
      </c>
      <c r="R31" s="4">
        <v>4.3979068671999997</v>
      </c>
      <c r="S31" s="4">
        <v>4.7004491546910003</v>
      </c>
      <c r="T31" s="4">
        <v>10.7980315784</v>
      </c>
      <c r="U31" s="4">
        <v>14.584452014911999</v>
      </c>
      <c r="V31" s="4">
        <v>16.199058244511999</v>
      </c>
      <c r="W31" s="4">
        <v>10.646034649432</v>
      </c>
      <c r="X31" s="4">
        <v>9.4217356778999992</v>
      </c>
    </row>
    <row r="32" spans="1:24" x14ac:dyDescent="0.2">
      <c r="A32" s="2">
        <v>41789</v>
      </c>
      <c r="B32" s="4">
        <v>5.7818302767030998</v>
      </c>
      <c r="C32" s="4">
        <v>8.8359758636939993</v>
      </c>
      <c r="D32" s="4">
        <v>19.390882039002001</v>
      </c>
      <c r="E32" s="4">
        <v>9.3937063172399995</v>
      </c>
      <c r="F32" s="4">
        <v>118.54854674881</v>
      </c>
      <c r="G32" s="4">
        <v>27.553867109999999</v>
      </c>
      <c r="H32" s="4">
        <v>10.529030212495</v>
      </c>
      <c r="I32" s="4">
        <v>9.6235742852830999</v>
      </c>
      <c r="J32" s="4">
        <v>2.7196733064034002</v>
      </c>
      <c r="K32" s="4">
        <v>4.3872620352</v>
      </c>
      <c r="L32" s="4">
        <v>7.938764946</v>
      </c>
      <c r="M32" s="4">
        <v>29.971829026889999</v>
      </c>
      <c r="N32" s="4">
        <v>12.88908993047</v>
      </c>
      <c r="O32" s="4">
        <v>4.7495023200000004</v>
      </c>
      <c r="P32" s="4">
        <v>12.057457265295</v>
      </c>
      <c r="Q32" s="4">
        <v>15.269027299062</v>
      </c>
      <c r="R32" s="4">
        <v>4.4174966527999997</v>
      </c>
      <c r="S32" s="4">
        <v>4.8274883210340001</v>
      </c>
      <c r="T32" s="4">
        <v>10.8918187664</v>
      </c>
      <c r="U32" s="4">
        <v>14.000365951208</v>
      </c>
      <c r="V32" s="4">
        <v>15.444329394484001</v>
      </c>
      <c r="W32" s="4">
        <v>10.645776570000001</v>
      </c>
      <c r="X32" s="4">
        <v>9.6997215567000001</v>
      </c>
    </row>
    <row r="33" spans="1:24" x14ac:dyDescent="0.2">
      <c r="A33" s="2">
        <v>41820</v>
      </c>
      <c r="B33" s="4">
        <v>5.8602691775139002</v>
      </c>
      <c r="C33" s="4">
        <v>8.9143244181504002</v>
      </c>
      <c r="D33" s="4">
        <v>21.028423055684001</v>
      </c>
      <c r="E33" s="4">
        <v>10.210839186419999</v>
      </c>
      <c r="F33" s="4">
        <v>124.1546055126</v>
      </c>
      <c r="G33" s="4">
        <v>29.22379845</v>
      </c>
      <c r="H33" s="4">
        <v>10.271619459141</v>
      </c>
      <c r="I33" s="4">
        <v>9.3822889126531006</v>
      </c>
      <c r="J33" s="4">
        <v>2.6667672911999998</v>
      </c>
      <c r="K33" s="4">
        <v>4.8089139999999997</v>
      </c>
      <c r="L33" s="4">
        <v>7.6787820004</v>
      </c>
      <c r="M33" s="4">
        <v>31.713602514321</v>
      </c>
      <c r="N33" s="4">
        <v>12.881335760000001</v>
      </c>
      <c r="O33" s="4">
        <v>4.6927353600000004</v>
      </c>
      <c r="P33" s="4">
        <v>12.63555453144</v>
      </c>
      <c r="Q33" s="4">
        <v>15.288780245114999</v>
      </c>
      <c r="R33" s="4">
        <v>4.8680617216000002</v>
      </c>
      <c r="S33" s="4">
        <v>4.7003086300000003</v>
      </c>
      <c r="T33" s="4">
        <v>12.0797898144</v>
      </c>
      <c r="U33" s="4">
        <v>14.495954126472</v>
      </c>
      <c r="V33" s="4">
        <v>16.502790586597001</v>
      </c>
      <c r="W33" s="4">
        <v>10.37280794</v>
      </c>
      <c r="X33" s="4">
        <v>9.8635346638500003</v>
      </c>
    </row>
    <row r="34" spans="1:24" x14ac:dyDescent="0.2">
      <c r="A34" s="2">
        <v>41851</v>
      </c>
      <c r="B34" s="4">
        <v>6.2754895379173998</v>
      </c>
      <c r="C34" s="4">
        <v>10.256356107</v>
      </c>
      <c r="D34" s="4">
        <v>23.774299760485999</v>
      </c>
      <c r="E34" s="4">
        <v>10.15104897648</v>
      </c>
      <c r="F34" s="4">
        <v>140.14832106989999</v>
      </c>
      <c r="G34" s="4">
        <v>28.637334467500001</v>
      </c>
      <c r="H34" s="4">
        <v>12.645477705599999</v>
      </c>
      <c r="I34" s="4">
        <v>10.263908543416999</v>
      </c>
      <c r="J34" s="4">
        <v>2.9693791824</v>
      </c>
      <c r="K34" s="4">
        <v>5.0782930000000004</v>
      </c>
      <c r="L34" s="4">
        <v>9.192254148</v>
      </c>
      <c r="M34" s="4">
        <v>35.254256816640002</v>
      </c>
      <c r="N34" s="4">
        <v>13.226879232</v>
      </c>
      <c r="O34" s="4">
        <v>5.6861571599999996</v>
      </c>
      <c r="P34" s="4">
        <v>14.436258435899999</v>
      </c>
      <c r="Q34" s="4">
        <v>16.450848288</v>
      </c>
      <c r="R34" s="4">
        <v>5.2138239999999998</v>
      </c>
      <c r="S34" s="4">
        <v>4.89413579</v>
      </c>
      <c r="T34" s="4">
        <v>13.3678005296</v>
      </c>
      <c r="U34" s="4">
        <v>17.071242680076001</v>
      </c>
      <c r="V34" s="4">
        <v>18.570838813799998</v>
      </c>
      <c r="W34" s="4">
        <v>9.5489389839999994</v>
      </c>
      <c r="X34" s="4">
        <v>11.23360792365</v>
      </c>
    </row>
    <row r="35" spans="1:24" x14ac:dyDescent="0.2">
      <c r="A35" s="2">
        <v>41880</v>
      </c>
      <c r="B35" s="4">
        <v>5.9074533093778996</v>
      </c>
      <c r="C35" s="4">
        <v>9.783841056</v>
      </c>
      <c r="D35" s="4">
        <v>23.953626316400001</v>
      </c>
      <c r="E35" s="4">
        <v>10.944930097349999</v>
      </c>
      <c r="F35" s="4">
        <v>138.36444027510001</v>
      </c>
      <c r="G35" s="4">
        <v>31.301272557499999</v>
      </c>
      <c r="H35" s="4">
        <v>12.655007078400001</v>
      </c>
      <c r="I35" s="4">
        <v>9.9576617243093999</v>
      </c>
      <c r="J35" s="4">
        <v>2.9693791824</v>
      </c>
      <c r="K35" s="4">
        <v>5.048362</v>
      </c>
      <c r="L35" s="4">
        <v>8.4680159423999992</v>
      </c>
      <c r="M35" s="4">
        <v>34.320287017799998</v>
      </c>
      <c r="N35" s="4">
        <v>12.439564991999999</v>
      </c>
      <c r="O35" s="4">
        <v>5.36447772</v>
      </c>
      <c r="P35" s="4">
        <v>15.003428810300001</v>
      </c>
      <c r="Q35" s="4">
        <v>16.450848288</v>
      </c>
      <c r="R35" s="4">
        <v>5.1645440000000002</v>
      </c>
      <c r="S35" s="4">
        <v>5.2720987519999998</v>
      </c>
      <c r="T35" s="4">
        <v>13.755454240000001</v>
      </c>
      <c r="U35" s="4">
        <v>16.906213480000002</v>
      </c>
      <c r="V35" s="4">
        <v>17.938721556600001</v>
      </c>
      <c r="W35" s="4">
        <v>10.37280794</v>
      </c>
      <c r="X35" s="4">
        <v>11.044974648749999</v>
      </c>
    </row>
    <row r="36" spans="1:24" x14ac:dyDescent="0.2">
      <c r="A36" s="2">
        <v>41912</v>
      </c>
      <c r="B36" s="4">
        <v>5.8885796566322997</v>
      </c>
      <c r="C36" s="4">
        <v>9.6263360389999999</v>
      </c>
      <c r="D36" s="4">
        <v>36.359966552000003</v>
      </c>
      <c r="E36" s="4">
        <v>13.69527975459</v>
      </c>
      <c r="F36" s="4">
        <v>141.77480061809999</v>
      </c>
      <c r="G36" s="4">
        <v>41.927204715000002</v>
      </c>
      <c r="H36" s="4">
        <v>12.340537776</v>
      </c>
      <c r="I36" s="4">
        <v>10.792880321875</v>
      </c>
      <c r="J36" s="4">
        <v>3.2057947223999999</v>
      </c>
      <c r="K36" s="4">
        <v>6.5449120000000001</v>
      </c>
      <c r="L36" s="4">
        <v>8.5237265735999994</v>
      </c>
      <c r="M36" s="4">
        <v>33.815719608999999</v>
      </c>
      <c r="N36" s="4">
        <v>12.129013263999999</v>
      </c>
      <c r="O36" s="4">
        <v>5.2509437999999999</v>
      </c>
      <c r="P36" s="4">
        <v>16.022563076800001</v>
      </c>
      <c r="Q36" s="4">
        <v>16.450848288</v>
      </c>
      <c r="R36" s="4">
        <v>5.8643200000000002</v>
      </c>
      <c r="S36" s="4">
        <v>5.9117283799999996</v>
      </c>
      <c r="T36" s="4">
        <v>12.436181128799999</v>
      </c>
      <c r="U36" s="4">
        <v>16.802320548000001</v>
      </c>
      <c r="V36" s="4">
        <v>17.689705667399998</v>
      </c>
      <c r="W36" s="4">
        <v>11.663205100000001</v>
      </c>
      <c r="X36" s="4">
        <v>11.5959823728</v>
      </c>
    </row>
    <row r="37" spans="1:24" x14ac:dyDescent="0.2">
      <c r="A37" s="2">
        <v>41943</v>
      </c>
      <c r="B37" s="4">
        <v>6.0773161840884997</v>
      </c>
      <c r="C37" s="4">
        <v>10.00620108</v>
      </c>
      <c r="D37" s="4">
        <v>40.345578270200001</v>
      </c>
      <c r="E37" s="4">
        <v>14.24335667904</v>
      </c>
      <c r="F37" s="4">
        <v>137.0090406516</v>
      </c>
      <c r="G37" s="4">
        <v>41.171759584999997</v>
      </c>
      <c r="H37" s="4">
        <v>11.4304826736</v>
      </c>
      <c r="I37" s="4">
        <v>11.405373960089999</v>
      </c>
      <c r="J37" s="4">
        <v>3.2909043167999998</v>
      </c>
      <c r="K37" s="4">
        <v>6.2256479999999996</v>
      </c>
      <c r="L37" s="4">
        <v>8.7279988880000001</v>
      </c>
      <c r="M37" s="4">
        <v>33.146197470399997</v>
      </c>
      <c r="N37" s="4">
        <v>12.42206912</v>
      </c>
      <c r="O37" s="4">
        <v>5.4590893200000004</v>
      </c>
      <c r="P37" s="4">
        <v>15.8275982606</v>
      </c>
      <c r="Q37" s="4">
        <v>16.450848288</v>
      </c>
      <c r="R37" s="4">
        <v>6.2289919999999999</v>
      </c>
      <c r="S37" s="4">
        <v>6.44475307</v>
      </c>
      <c r="T37" s="4">
        <v>13.067681528</v>
      </c>
      <c r="U37" s="4">
        <v>15.905063408</v>
      </c>
      <c r="V37" s="4">
        <v>16.942657999800002</v>
      </c>
      <c r="W37" s="4">
        <v>12.958565326</v>
      </c>
      <c r="X37" s="4">
        <v>12.668213619599999</v>
      </c>
    </row>
    <row r="38" spans="1:24" x14ac:dyDescent="0.2">
      <c r="A38" s="2">
        <v>41971</v>
      </c>
      <c r="B38" s="4">
        <v>6.9171937312683998</v>
      </c>
      <c r="C38" s="4">
        <v>11.256976215</v>
      </c>
      <c r="D38" s="4">
        <v>37.438778746399997</v>
      </c>
      <c r="E38" s="4">
        <v>19.631118930300001</v>
      </c>
      <c r="F38" s="4">
        <v>136.2745015008</v>
      </c>
      <c r="G38" s="4">
        <v>55.177314692499998</v>
      </c>
      <c r="H38" s="4">
        <v>11.687775739199999</v>
      </c>
      <c r="I38" s="4">
        <v>17.043935247814002</v>
      </c>
      <c r="J38" s="4">
        <v>3.9528678288000001</v>
      </c>
      <c r="K38" s="4">
        <v>6.3054639999999997</v>
      </c>
      <c r="L38" s="4">
        <v>10.120764668</v>
      </c>
      <c r="M38" s="4">
        <v>33.738093853800002</v>
      </c>
      <c r="N38" s="4">
        <v>13.248749072000001</v>
      </c>
      <c r="O38" s="4">
        <v>6.8120352000000004</v>
      </c>
      <c r="P38" s="4">
        <v>17.529109383800002</v>
      </c>
      <c r="Q38" s="4">
        <v>18.100903161600002</v>
      </c>
      <c r="R38" s="4">
        <v>7.1061759999999996</v>
      </c>
      <c r="S38" s="4">
        <v>6.5707407240000002</v>
      </c>
      <c r="T38" s="4">
        <v>13.824231511200001</v>
      </c>
      <c r="U38" s="4">
        <v>16.915658292</v>
      </c>
      <c r="V38" s="4">
        <v>17.335336902000002</v>
      </c>
      <c r="W38" s="4">
        <v>12.18432703</v>
      </c>
      <c r="X38" s="4">
        <v>16.947210539699999</v>
      </c>
    </row>
    <row r="39" spans="1:24" x14ac:dyDescent="0.2">
      <c r="A39" s="2">
        <v>42004</v>
      </c>
      <c r="B39" s="4">
        <v>10.267267093615001</v>
      </c>
      <c r="C39" s="4">
        <v>15.370636659000001</v>
      </c>
      <c r="D39" s="4">
        <v>36.819460634800002</v>
      </c>
      <c r="E39" s="4">
        <v>15.57202801104</v>
      </c>
      <c r="F39" s="4">
        <v>165.81346877940001</v>
      </c>
      <c r="G39" s="4">
        <v>54.431809629999997</v>
      </c>
      <c r="H39" s="4">
        <v>13.641297163200001</v>
      </c>
      <c r="I39" s="4">
        <v>26.561854986532001</v>
      </c>
      <c r="J39" s="4">
        <v>6.8844205248000003</v>
      </c>
      <c r="K39" s="4">
        <v>9.1888170000000002</v>
      </c>
      <c r="L39" s="4">
        <v>12.906296228</v>
      </c>
      <c r="M39" s="4">
        <v>36.173601923200003</v>
      </c>
      <c r="N39" s="4">
        <v>16.236169216</v>
      </c>
      <c r="O39" s="4">
        <v>10.23697512</v>
      </c>
      <c r="P39" s="4">
        <v>19.0267936537</v>
      </c>
      <c r="Q39" s="4">
        <v>19.731077855999999</v>
      </c>
      <c r="R39" s="4">
        <v>7.4807040000000002</v>
      </c>
      <c r="S39" s="4">
        <v>8.0050617079999995</v>
      </c>
      <c r="T39" s="4">
        <v>17.156802924800001</v>
      </c>
      <c r="U39" s="4">
        <v>19.267416480000001</v>
      </c>
      <c r="V39" s="4">
        <v>20.591698529999999</v>
      </c>
      <c r="W39" s="4">
        <v>11.812097079999999</v>
      </c>
      <c r="X39" s="4">
        <v>19.647644790899999</v>
      </c>
    </row>
    <row r="40" spans="1:24" x14ac:dyDescent="0.2">
      <c r="A40" s="2">
        <v>42034</v>
      </c>
      <c r="B40" s="4">
        <v>9.0032989875571996</v>
      </c>
      <c r="C40" s="4">
        <v>13.286011434000001</v>
      </c>
      <c r="D40" s="4">
        <v>36.070285499800001</v>
      </c>
      <c r="E40" s="4">
        <v>22.43793711915</v>
      </c>
      <c r="F40" s="4">
        <v>154.93529373659999</v>
      </c>
      <c r="G40" s="4">
        <v>59.441603649999998</v>
      </c>
      <c r="H40" s="4">
        <v>13.007593871999999</v>
      </c>
      <c r="I40" s="4">
        <v>22.042487371208001</v>
      </c>
      <c r="J40" s="4">
        <v>5.5604935007999998</v>
      </c>
      <c r="K40" s="4">
        <v>8.6500590000000006</v>
      </c>
      <c r="L40" s="4">
        <v>12.1820580224</v>
      </c>
      <c r="M40" s="4">
        <v>37.134220643799999</v>
      </c>
      <c r="N40" s="4">
        <v>17.670830720000001</v>
      </c>
      <c r="O40" s="4">
        <v>9.9152956799999998</v>
      </c>
      <c r="P40" s="4">
        <v>20.072514031499999</v>
      </c>
      <c r="Q40" s="4">
        <v>25.496329824</v>
      </c>
      <c r="R40" s="4">
        <v>7.3131519999999997</v>
      </c>
      <c r="S40" s="4">
        <v>7.6658641779999996</v>
      </c>
      <c r="T40" s="4">
        <v>18.776195037600001</v>
      </c>
      <c r="U40" s="4">
        <v>18.058480543999998</v>
      </c>
      <c r="V40" s="4">
        <v>21.262125923999999</v>
      </c>
      <c r="W40" s="4">
        <v>12.03543505</v>
      </c>
      <c r="X40" s="4">
        <v>16.440879117600002</v>
      </c>
    </row>
    <row r="41" spans="1:24" x14ac:dyDescent="0.2">
      <c r="A41" s="2">
        <v>42062</v>
      </c>
      <c r="B41" s="4">
        <v>8.7751266795304996</v>
      </c>
      <c r="C41" s="4">
        <v>13.619551469999999</v>
      </c>
      <c r="D41" s="4">
        <v>36.659636605999999</v>
      </c>
      <c r="E41" s="4">
        <v>25.879195869029999</v>
      </c>
      <c r="F41" s="4">
        <v>167.0639342385</v>
      </c>
      <c r="G41" s="4">
        <v>76.946062517499996</v>
      </c>
      <c r="H41" s="4">
        <v>13.455474393599999</v>
      </c>
      <c r="I41" s="4">
        <v>26.129649351803</v>
      </c>
      <c r="J41" s="4">
        <v>6.0616944455999997</v>
      </c>
      <c r="K41" s="4">
        <v>8.9393919999999998</v>
      </c>
      <c r="L41" s="4">
        <v>11.83850913</v>
      </c>
      <c r="M41" s="4">
        <v>37.056594888600003</v>
      </c>
      <c r="N41" s="4">
        <v>17.727692304000001</v>
      </c>
      <c r="O41" s="4">
        <v>9.6409220399999995</v>
      </c>
      <c r="P41" s="4">
        <v>21.587922375600002</v>
      </c>
      <c r="Q41" s="4">
        <v>25.466509555199998</v>
      </c>
      <c r="R41" s="4">
        <v>8.4761600000000001</v>
      </c>
      <c r="S41" s="4">
        <v>8.4217901019999992</v>
      </c>
      <c r="T41" s="4">
        <v>19.6702995632</v>
      </c>
      <c r="U41" s="4">
        <v>19.229637232000002</v>
      </c>
      <c r="V41" s="4">
        <v>20.476768119599999</v>
      </c>
      <c r="W41" s="4">
        <v>13.82213881</v>
      </c>
      <c r="X41" s="4">
        <v>20.84894091</v>
      </c>
    </row>
    <row r="42" spans="1:24" x14ac:dyDescent="0.2">
      <c r="A42" s="2">
        <v>42094</v>
      </c>
      <c r="B42" s="4">
        <v>9.2219641160828996</v>
      </c>
      <c r="C42" s="4">
        <v>14.425606557</v>
      </c>
      <c r="D42" s="4">
        <v>44.970486103600003</v>
      </c>
      <c r="E42" s="4">
        <v>40.4580420594</v>
      </c>
      <c r="F42" s="4">
        <v>171.35749046519999</v>
      </c>
      <c r="G42" s="4">
        <v>108.22745494</v>
      </c>
      <c r="H42" s="4">
        <v>14.699057544</v>
      </c>
      <c r="I42" s="4">
        <v>29.906750768353</v>
      </c>
      <c r="J42" s="4">
        <v>7.2532287672000004</v>
      </c>
      <c r="K42" s="4">
        <v>10.016908000000001</v>
      </c>
      <c r="L42" s="4">
        <v>12.8320153864</v>
      </c>
      <c r="M42" s="4">
        <v>40.472128117399997</v>
      </c>
      <c r="N42" s="4">
        <v>19.149231904000001</v>
      </c>
      <c r="O42" s="4">
        <v>10.870872840000001</v>
      </c>
      <c r="P42" s="4">
        <v>22.0310242306</v>
      </c>
      <c r="Q42" s="4">
        <v>26.639440128</v>
      </c>
      <c r="R42" s="4">
        <v>9.2153600000000004</v>
      </c>
      <c r="S42" s="4">
        <v>10.767098738</v>
      </c>
      <c r="T42" s="4">
        <v>20.601918963999999</v>
      </c>
      <c r="U42" s="4">
        <v>23.177568648000001</v>
      </c>
      <c r="V42" s="4">
        <v>22.200724275599999</v>
      </c>
      <c r="W42" s="4">
        <v>17.876963732</v>
      </c>
      <c r="X42" s="4">
        <v>25.3562833734</v>
      </c>
    </row>
    <row r="43" spans="1:24" x14ac:dyDescent="0.2">
      <c r="A43" s="2">
        <v>42124</v>
      </c>
      <c r="B43" s="4">
        <v>10.096624630186</v>
      </c>
      <c r="C43" s="4">
        <v>16.880831822000001</v>
      </c>
      <c r="D43" s="4">
        <v>56.9672772654</v>
      </c>
      <c r="E43" s="4">
        <v>59.444755393679998</v>
      </c>
      <c r="F43" s="4">
        <v>220.56286905510001</v>
      </c>
      <c r="G43" s="4">
        <v>124.2210235475</v>
      </c>
      <c r="H43" s="4">
        <v>17.372046614399999</v>
      </c>
      <c r="I43" s="4">
        <v>34.754970497057997</v>
      </c>
      <c r="J43" s="4">
        <v>10.307717544000001</v>
      </c>
      <c r="K43" s="4">
        <v>14.526512</v>
      </c>
      <c r="L43" s="4">
        <v>13.556253591999999</v>
      </c>
      <c r="M43" s="4">
        <v>50.941901850000001</v>
      </c>
      <c r="N43" s="4">
        <v>24.931617599999999</v>
      </c>
      <c r="O43" s="4">
        <v>14.163356520000001</v>
      </c>
      <c r="P43" s="4">
        <v>23.927500169999998</v>
      </c>
      <c r="Q43" s="4">
        <v>32.235710572800002</v>
      </c>
      <c r="R43" s="4">
        <v>10.752896</v>
      </c>
      <c r="S43" s="4">
        <v>13.771419718000001</v>
      </c>
      <c r="T43" s="4">
        <v>23.749528000000002</v>
      </c>
      <c r="U43" s="4">
        <v>24.273166839999998</v>
      </c>
      <c r="V43" s="4">
        <v>25.0069417962</v>
      </c>
      <c r="W43" s="4">
        <v>17.772739346000002</v>
      </c>
      <c r="X43" s="4">
        <v>24.74811</v>
      </c>
    </row>
    <row r="44" spans="1:24" x14ac:dyDescent="0.2">
      <c r="A44" s="2">
        <v>42153</v>
      </c>
      <c r="B44" s="4">
        <v>9.5261938601185996</v>
      </c>
      <c r="C44" s="4">
        <v>16.741856807000001</v>
      </c>
      <c r="D44" s="4">
        <v>59.54636</v>
      </c>
      <c r="E44" s="4">
        <v>69.115501980000005</v>
      </c>
      <c r="F44" s="4">
        <v>230.7065049471</v>
      </c>
      <c r="G44" s="4">
        <v>121.57046</v>
      </c>
      <c r="H44" s="4">
        <v>19.561620000000001</v>
      </c>
      <c r="I44" s="4">
        <v>28.714835997862998</v>
      </c>
      <c r="J44" s="4">
        <v>8.8041147096000003</v>
      </c>
      <c r="K44" s="4">
        <v>17.629359000000001</v>
      </c>
      <c r="L44" s="4">
        <v>13.324125962</v>
      </c>
      <c r="M44" s="4">
        <v>56.268969300599998</v>
      </c>
      <c r="N44" s="4">
        <v>27.210454928000001</v>
      </c>
      <c r="O44" s="4">
        <v>11.42908128</v>
      </c>
      <c r="P44" s="4">
        <v>21.251164965800001</v>
      </c>
      <c r="Q44" s="4">
        <v>28.378955808000001</v>
      </c>
      <c r="R44" s="4">
        <v>11.028864</v>
      </c>
      <c r="S44" s="4">
        <v>21.098086366</v>
      </c>
      <c r="T44" s="4">
        <v>23.768799999999999</v>
      </c>
      <c r="U44" s="4">
        <v>23.810371052000001</v>
      </c>
      <c r="V44" s="4">
        <v>25.6965242586</v>
      </c>
      <c r="W44" s="4">
        <v>22.830103600000001</v>
      </c>
      <c r="X44" s="4">
        <v>26.636520000000001</v>
      </c>
    </row>
    <row r="45" spans="1:24" x14ac:dyDescent="0.2">
      <c r="A45" s="2">
        <v>42185</v>
      </c>
      <c r="B45" s="4">
        <v>9.4501364241097008</v>
      </c>
      <c r="C45" s="4">
        <v>17.344081872</v>
      </c>
      <c r="D45" s="4">
        <v>51.453650000000003</v>
      </c>
      <c r="E45" s="4">
        <v>41.029955639999997</v>
      </c>
      <c r="F45" s="4">
        <v>225.3023954805</v>
      </c>
      <c r="G45" s="4">
        <v>111.54577500000001</v>
      </c>
      <c r="H45" s="4">
        <v>18.348120000000002</v>
      </c>
      <c r="I45" s="4">
        <v>25.059187351696998</v>
      </c>
      <c r="J45" s="4">
        <v>8.0008680000000005</v>
      </c>
      <c r="K45" s="4">
        <v>14.76596</v>
      </c>
      <c r="L45" s="4">
        <v>13.481972750400001</v>
      </c>
      <c r="M45" s="4">
        <v>52.882545729999997</v>
      </c>
      <c r="N45" s="4">
        <v>27.94965552</v>
      </c>
      <c r="O45" s="4">
        <v>10.98033</v>
      </c>
      <c r="P45" s="4">
        <v>20.028203846</v>
      </c>
      <c r="Q45" s="4">
        <v>24.630839999999999</v>
      </c>
      <c r="R45" s="4">
        <v>11.600512</v>
      </c>
      <c r="S45" s="4">
        <v>13.025185152000001</v>
      </c>
      <c r="T45" s="4">
        <v>23.948671999999998</v>
      </c>
      <c r="U45" s="4">
        <v>30.799531932000001</v>
      </c>
      <c r="V45" s="4">
        <v>30.974070000000001</v>
      </c>
      <c r="W45" s="4">
        <v>20.195746</v>
      </c>
      <c r="X45" s="4">
        <v>24.251159999999999</v>
      </c>
    </row>
    <row r="46" spans="1:24" x14ac:dyDescent="0.2">
      <c r="A46" s="2">
        <v>42216</v>
      </c>
      <c r="B46" s="4">
        <v>8.7399131942908994</v>
      </c>
      <c r="C46" s="4">
        <v>16.625299999999999</v>
      </c>
      <c r="D46" s="4">
        <v>39.314585000000001</v>
      </c>
      <c r="E46" s="4">
        <v>33.748517700000001</v>
      </c>
      <c r="F46" s="4">
        <v>202.46588700000001</v>
      </c>
      <c r="G46" s="4">
        <v>65.613405</v>
      </c>
      <c r="H46" s="4">
        <v>16.756008000000001</v>
      </c>
      <c r="I46" s="4">
        <v>20.248126439126001</v>
      </c>
      <c r="J46" s="4">
        <v>6.7010880000000004</v>
      </c>
      <c r="K46" s="4">
        <v>13.259433</v>
      </c>
      <c r="L46" s="4">
        <v>13.609964</v>
      </c>
      <c r="M46" s="4">
        <v>45.013234796600003</v>
      </c>
      <c r="N46" s="4">
        <v>20.56982</v>
      </c>
      <c r="O46" s="4">
        <v>8.8458000000000006</v>
      </c>
      <c r="P46" s="4">
        <v>18.025434000000001</v>
      </c>
      <c r="Q46" s="4">
        <v>17.431056000000002</v>
      </c>
      <c r="R46" s="4">
        <v>7.9439359999999999</v>
      </c>
      <c r="S46" s="4">
        <v>13.060600000000001</v>
      </c>
      <c r="T46" s="4">
        <v>21.295559999999998</v>
      </c>
      <c r="U46" s="4">
        <v>23.442023383999999</v>
      </c>
      <c r="V46" s="4">
        <v>25.140782999999999</v>
      </c>
      <c r="W46" s="4">
        <v>20.788128</v>
      </c>
      <c r="X46" s="4">
        <v>16.568313</v>
      </c>
    </row>
    <row r="47" spans="1:24" x14ac:dyDescent="0.2">
      <c r="A47" s="2">
        <v>42247</v>
      </c>
      <c r="B47" s="4">
        <v>8.2399401622742001</v>
      </c>
      <c r="C47" s="4">
        <v>16.38505</v>
      </c>
      <c r="D47" s="4">
        <v>37.845908000000001</v>
      </c>
      <c r="E47" s="4">
        <v>33.748517700000001</v>
      </c>
      <c r="F47" s="4">
        <v>191.247693</v>
      </c>
      <c r="G47" s="4">
        <v>49.546035000000003</v>
      </c>
      <c r="H47" s="4">
        <v>15.639588</v>
      </c>
      <c r="I47" s="4">
        <v>15.115065386737999</v>
      </c>
      <c r="J47" s="4">
        <v>5.9019640000000004</v>
      </c>
      <c r="K47" s="4">
        <v>12.4</v>
      </c>
      <c r="L47" s="4">
        <v>13.245240000000001</v>
      </c>
      <c r="M47" s="4">
        <v>42.933638999999999</v>
      </c>
      <c r="N47" s="4">
        <v>17.010899999999999</v>
      </c>
      <c r="O47" s="4">
        <v>8.0765999999999991</v>
      </c>
      <c r="P47" s="4">
        <v>16.19107</v>
      </c>
      <c r="Q47" s="4">
        <v>17.610551999999998</v>
      </c>
      <c r="R47" s="4">
        <v>7.0273279999999998</v>
      </c>
      <c r="S47" s="4">
        <v>10.851100000000001</v>
      </c>
      <c r="T47" s="4">
        <v>18.494696000000001</v>
      </c>
      <c r="U47" s="4">
        <v>21.288616000000001</v>
      </c>
      <c r="V47" s="4">
        <v>25.140782999999999</v>
      </c>
      <c r="W47" s="4">
        <v>16.447312</v>
      </c>
      <c r="X47" s="4">
        <v>12.552956999999999</v>
      </c>
    </row>
    <row r="48" spans="1:24" x14ac:dyDescent="0.2">
      <c r="A48" s="2">
        <v>42277</v>
      </c>
      <c r="B48" s="4">
        <v>8.1245617702704003</v>
      </c>
      <c r="C48" s="4">
        <v>17.076969999999999</v>
      </c>
      <c r="D48" s="4">
        <v>35.328175999999999</v>
      </c>
      <c r="E48" s="4">
        <v>33.742379999999997</v>
      </c>
      <c r="F48" s="4">
        <v>186.29445899999999</v>
      </c>
      <c r="G48" s="4">
        <v>43.483440000000002</v>
      </c>
      <c r="H48" s="4">
        <v>14.930904</v>
      </c>
      <c r="I48" s="4">
        <v>15.181359533170999</v>
      </c>
      <c r="J48" s="4">
        <v>5.5649839999999999</v>
      </c>
      <c r="K48" s="4">
        <v>10.01</v>
      </c>
      <c r="L48" s="4">
        <v>12.218254</v>
      </c>
      <c r="M48" s="4">
        <v>41.108984</v>
      </c>
      <c r="N48" s="4">
        <v>14.917960000000001</v>
      </c>
      <c r="O48" s="4">
        <v>7.682385</v>
      </c>
      <c r="P48" s="4">
        <v>15.72312</v>
      </c>
      <c r="Q48" s="4">
        <v>17.271504</v>
      </c>
      <c r="R48" s="4">
        <v>8.1410560000000007</v>
      </c>
      <c r="S48" s="4">
        <v>11.371560000000001</v>
      </c>
      <c r="T48" s="4">
        <v>16.207751999999999</v>
      </c>
      <c r="U48" s="4">
        <v>20.030608000000001</v>
      </c>
      <c r="V48" s="4">
        <v>25.140782999999999</v>
      </c>
      <c r="W48" s="4">
        <v>15.924621999999999</v>
      </c>
      <c r="X48" s="4">
        <v>12.02619</v>
      </c>
    </row>
    <row r="49" spans="1:24" x14ac:dyDescent="0.2">
      <c r="A49" s="2">
        <v>42307</v>
      </c>
      <c r="B49" s="4">
        <v>8.2687847602751994</v>
      </c>
      <c r="C49" s="4">
        <v>17.230730000000001</v>
      </c>
      <c r="D49" s="4">
        <v>38.505313999999998</v>
      </c>
      <c r="E49" s="4">
        <v>44.91</v>
      </c>
      <c r="F49" s="4">
        <v>209.347554</v>
      </c>
      <c r="G49" s="4">
        <v>64.418805000000006</v>
      </c>
      <c r="H49" s="4">
        <v>15.464843999999999</v>
      </c>
      <c r="I49" s="4">
        <v>18.627156198000002</v>
      </c>
      <c r="J49" s="4">
        <v>5.9789880000000002</v>
      </c>
      <c r="K49" s="4">
        <v>11.06</v>
      </c>
      <c r="L49" s="4">
        <v>13.120466</v>
      </c>
      <c r="M49" s="4">
        <v>46.504044999999998</v>
      </c>
      <c r="N49" s="4">
        <v>15.996700000000001</v>
      </c>
      <c r="O49" s="4">
        <v>8.3842800000000004</v>
      </c>
      <c r="P49" s="4">
        <v>16.630942999999998</v>
      </c>
      <c r="Q49" s="4">
        <v>18.198899999999998</v>
      </c>
      <c r="R49" s="4">
        <v>9.4519040000000007</v>
      </c>
      <c r="S49" s="4">
        <v>11.76436</v>
      </c>
      <c r="T49" s="4">
        <v>17.993624000000001</v>
      </c>
      <c r="U49" s="4">
        <v>23.580335999999999</v>
      </c>
      <c r="V49" s="4">
        <v>25.140782999999999</v>
      </c>
      <c r="W49" s="4">
        <v>19.817418</v>
      </c>
      <c r="X49" s="4">
        <v>14.819049</v>
      </c>
    </row>
    <row r="50" spans="1:24" x14ac:dyDescent="0.2">
      <c r="A50" s="2">
        <v>42338</v>
      </c>
      <c r="B50" s="4">
        <v>8.2976293582762004</v>
      </c>
      <c r="C50" s="4">
        <v>16.529199999999999</v>
      </c>
      <c r="D50" s="4">
        <v>35.687851999999999</v>
      </c>
      <c r="E50" s="4">
        <v>46.806199999999997</v>
      </c>
      <c r="F50" s="4">
        <v>209.788059</v>
      </c>
      <c r="G50" s="4">
        <v>63.582585000000002</v>
      </c>
      <c r="H50" s="4">
        <v>14.3193</v>
      </c>
      <c r="I50" s="4">
        <v>19.748686545000002</v>
      </c>
      <c r="J50" s="4">
        <v>5.96936</v>
      </c>
      <c r="K50" s="4">
        <v>10.06</v>
      </c>
      <c r="L50" s="4">
        <v>14.464186</v>
      </c>
      <c r="M50" s="4">
        <v>45.655827000000002</v>
      </c>
      <c r="N50" s="4">
        <v>16.900259999999999</v>
      </c>
      <c r="O50" s="4">
        <v>9.2303999999999995</v>
      </c>
      <c r="P50" s="4">
        <v>17.903766999999998</v>
      </c>
      <c r="Q50" s="4">
        <v>18.318563999999999</v>
      </c>
      <c r="R50" s="4">
        <v>9.3730560000000001</v>
      </c>
      <c r="S50" s="4">
        <v>10.37974</v>
      </c>
      <c r="T50" s="4">
        <v>17.235592</v>
      </c>
      <c r="U50" s="4">
        <v>22.624639999999999</v>
      </c>
      <c r="V50" s="4">
        <v>23.479713</v>
      </c>
      <c r="W50" s="4">
        <v>20.509360000000001</v>
      </c>
      <c r="X50" s="4">
        <v>15.296120999999999</v>
      </c>
    </row>
    <row r="51" spans="1:24" x14ac:dyDescent="0.2">
      <c r="A51" s="2">
        <v>42369</v>
      </c>
      <c r="B51" s="4">
        <v>9.2687308243085003</v>
      </c>
      <c r="C51" s="4">
        <v>17.28839</v>
      </c>
      <c r="D51" s="4">
        <v>34.798653000000002</v>
      </c>
      <c r="E51" s="4">
        <v>49.091619999999999</v>
      </c>
      <c r="F51" s="4">
        <v>213.58619100000001</v>
      </c>
      <c r="G51" s="4">
        <v>60.695635000000003</v>
      </c>
      <c r="H51" s="4">
        <v>15.950244</v>
      </c>
      <c r="I51" s="4">
        <v>21.162790026</v>
      </c>
      <c r="J51" s="4">
        <v>6.104152</v>
      </c>
      <c r="K51" s="4">
        <v>9.4</v>
      </c>
      <c r="L51" s="4">
        <v>23.447914000000001</v>
      </c>
      <c r="M51" s="4">
        <v>51.583489999999998</v>
      </c>
      <c r="N51" s="4">
        <v>20.6067</v>
      </c>
      <c r="O51" s="4">
        <v>10.230359999999999</v>
      </c>
      <c r="P51" s="4">
        <v>19.859798000000001</v>
      </c>
      <c r="Q51" s="4">
        <v>20.941199999999998</v>
      </c>
      <c r="R51" s="4">
        <v>10.683904</v>
      </c>
      <c r="S51" s="4">
        <v>10.44848</v>
      </c>
      <c r="T51" s="4">
        <v>21.083568</v>
      </c>
      <c r="U51" s="4">
        <v>26.447424000000002</v>
      </c>
      <c r="V51" s="4">
        <v>26.655287999999999</v>
      </c>
      <c r="W51" s="4">
        <v>19.21508</v>
      </c>
      <c r="X51" s="4">
        <v>16.021667999999998</v>
      </c>
    </row>
    <row r="52" spans="1:24" x14ac:dyDescent="0.2">
      <c r="A52" s="2">
        <v>42398</v>
      </c>
      <c r="B52" s="4">
        <v>8.2591698942748994</v>
      </c>
      <c r="C52" s="4">
        <v>14.405390000000001</v>
      </c>
      <c r="D52" s="4">
        <v>22.429794999999999</v>
      </c>
      <c r="E52" s="4">
        <v>32.355159999999998</v>
      </c>
      <c r="F52" s="4">
        <v>196.41628499999999</v>
      </c>
      <c r="G52" s="4">
        <v>39.690584999999999</v>
      </c>
      <c r="H52" s="4">
        <v>12.950472</v>
      </c>
      <c r="I52" s="4">
        <v>14.6091518244</v>
      </c>
      <c r="J52" s="4">
        <v>4.9391639999999999</v>
      </c>
      <c r="K52" s="4">
        <v>6.19</v>
      </c>
      <c r="L52" s="4">
        <v>23.447914000000001</v>
      </c>
      <c r="M52" s="4">
        <v>44.393363000000001</v>
      </c>
      <c r="N52" s="4">
        <v>17.26906</v>
      </c>
      <c r="O52" s="4">
        <v>8.3746650000000002</v>
      </c>
      <c r="P52" s="4">
        <v>17.426458</v>
      </c>
      <c r="Q52" s="4">
        <v>16.643267999999999</v>
      </c>
      <c r="R52" s="4">
        <v>8.5254399999999997</v>
      </c>
      <c r="S52" s="4">
        <v>7.7577999999999996</v>
      </c>
      <c r="T52" s="4">
        <v>17.543944</v>
      </c>
      <c r="U52" s="4">
        <v>20.722999999999999</v>
      </c>
      <c r="V52" s="4">
        <v>23.118186000000001</v>
      </c>
      <c r="W52" s="4">
        <v>15.247614</v>
      </c>
      <c r="X52" s="4">
        <v>11.131679999999999</v>
      </c>
    </row>
    <row r="53" spans="1:24" x14ac:dyDescent="0.2">
      <c r="A53" s="2">
        <v>42429</v>
      </c>
      <c r="B53" s="4">
        <v>8.1991742559999992</v>
      </c>
      <c r="C53" s="4">
        <v>13.99216</v>
      </c>
      <c r="D53" s="4">
        <v>20.961117999999999</v>
      </c>
      <c r="E53" s="4">
        <v>24.77036</v>
      </c>
      <c r="F53" s="4">
        <v>210.37539899999999</v>
      </c>
      <c r="G53" s="4">
        <v>34.653354999999998</v>
      </c>
      <c r="H53" s="4">
        <v>12.610692</v>
      </c>
      <c r="I53" s="4">
        <v>13.6241556066</v>
      </c>
      <c r="J53" s="4">
        <v>4.9391639999999999</v>
      </c>
      <c r="K53" s="4">
        <v>5.83</v>
      </c>
      <c r="L53" s="4">
        <v>23.447914000000001</v>
      </c>
      <c r="M53" s="4">
        <v>44.284869999999998</v>
      </c>
      <c r="N53" s="4">
        <v>17.720839999999999</v>
      </c>
      <c r="O53" s="4">
        <v>8.7304200000000005</v>
      </c>
      <c r="P53" s="4">
        <v>17.155047</v>
      </c>
      <c r="Q53" s="4">
        <v>25.189271999999999</v>
      </c>
      <c r="R53" s="4">
        <v>8.1114879999999996</v>
      </c>
      <c r="S53" s="4">
        <v>7.2766200000000003</v>
      </c>
      <c r="T53" s="4">
        <v>16.747368000000002</v>
      </c>
      <c r="U53" s="4">
        <v>19.328464</v>
      </c>
      <c r="V53" s="4">
        <v>21.945665999999999</v>
      </c>
      <c r="W53" s="4">
        <v>15.297394000000001</v>
      </c>
      <c r="X53" s="4">
        <v>11.300643000000001</v>
      </c>
    </row>
    <row r="54" spans="1:24" x14ac:dyDescent="0.2">
      <c r="A54" s="2">
        <v>42460</v>
      </c>
      <c r="B54" s="4">
        <v>8.8395831327999996</v>
      </c>
      <c r="C54" s="4">
        <v>15.462490000000001</v>
      </c>
      <c r="D54" s="4">
        <v>25.097391999999999</v>
      </c>
      <c r="E54" s="4">
        <v>36.935980000000001</v>
      </c>
      <c r="F54" s="4">
        <v>242.414796</v>
      </c>
      <c r="G54" s="4">
        <v>58.077469999999998</v>
      </c>
      <c r="H54" s="4">
        <v>14.144556</v>
      </c>
      <c r="I54" s="4">
        <v>17.4471112242</v>
      </c>
      <c r="J54" s="4">
        <v>5.4879600000000002</v>
      </c>
      <c r="K54" s="4">
        <v>7.19</v>
      </c>
      <c r="L54" s="4">
        <v>23.447914000000001</v>
      </c>
      <c r="M54" s="4">
        <v>47.884864999999998</v>
      </c>
      <c r="N54" s="4">
        <v>17.720839999999999</v>
      </c>
      <c r="O54" s="4">
        <v>8.92272</v>
      </c>
      <c r="P54" s="4">
        <v>18.774153999999999</v>
      </c>
      <c r="Q54" s="4">
        <v>26.216387999999998</v>
      </c>
      <c r="R54" s="4">
        <v>9.1660799999999991</v>
      </c>
      <c r="S54" s="4">
        <v>8.0916800000000002</v>
      </c>
      <c r="T54" s="4">
        <v>19.81804</v>
      </c>
      <c r="U54" s="4">
        <v>24.038679999999999</v>
      </c>
      <c r="V54" s="4">
        <v>27.466280999999999</v>
      </c>
      <c r="W54" s="4">
        <v>18.463401999999999</v>
      </c>
      <c r="X54" s="4">
        <v>14.341977</v>
      </c>
    </row>
    <row r="55" spans="1:24" x14ac:dyDescent="0.2">
      <c r="A55" s="2">
        <v>42489</v>
      </c>
      <c r="B55" s="4">
        <v>9.0239432639999997</v>
      </c>
      <c r="C55" s="4">
        <v>17.057749999999999</v>
      </c>
      <c r="D55" s="4">
        <v>22.689561000000001</v>
      </c>
      <c r="E55" s="4">
        <v>30.49888</v>
      </c>
      <c r="F55" s="4">
        <v>245.89967999999999</v>
      </c>
      <c r="G55" s="4">
        <v>54.324435000000001</v>
      </c>
      <c r="H55" s="4">
        <v>14.591124000000001</v>
      </c>
      <c r="I55" s="4">
        <v>16.315828439400001</v>
      </c>
      <c r="J55" s="4">
        <v>5.3050280000000001</v>
      </c>
      <c r="K55" s="4">
        <v>6.3</v>
      </c>
      <c r="L55" s="4">
        <v>23.447914000000001</v>
      </c>
      <c r="M55" s="4">
        <v>45.330348000000001</v>
      </c>
      <c r="N55" s="4">
        <v>17.720839999999999</v>
      </c>
      <c r="O55" s="4">
        <v>8.6054250000000003</v>
      </c>
      <c r="P55" s="4">
        <v>19.036206</v>
      </c>
      <c r="Q55" s="4">
        <v>30.404627999999999</v>
      </c>
      <c r="R55" s="4">
        <v>9.2843520000000002</v>
      </c>
      <c r="S55" s="4">
        <v>8.9558400000000002</v>
      </c>
      <c r="T55" s="4">
        <v>20.621040000000001</v>
      </c>
      <c r="U55" s="4">
        <v>22.917200000000001</v>
      </c>
      <c r="V55" s="4">
        <v>27.749639999999999</v>
      </c>
      <c r="W55" s="4">
        <v>17.47278</v>
      </c>
      <c r="X55" s="4">
        <v>12.980333999999999</v>
      </c>
    </row>
    <row r="56" spans="1:24" x14ac:dyDescent="0.2">
      <c r="A56" s="2">
        <v>42521</v>
      </c>
      <c r="B56" s="4">
        <v>8.8201768032000007</v>
      </c>
      <c r="C56" s="4">
        <v>17.297999999999998</v>
      </c>
      <c r="D56" s="4">
        <v>22.619624000000002</v>
      </c>
      <c r="E56" s="4">
        <v>30.84</v>
      </c>
      <c r="F56" s="4">
        <v>258.88968299999999</v>
      </c>
      <c r="G56" s="4">
        <v>61.17</v>
      </c>
      <c r="H56" s="4">
        <v>15.41</v>
      </c>
      <c r="I56" s="4">
        <v>16.1597894346</v>
      </c>
      <c r="J56" s="4">
        <v>5.2857719999999997</v>
      </c>
      <c r="K56" s="4">
        <v>6.15</v>
      </c>
      <c r="L56" s="4">
        <v>23.447914000000001</v>
      </c>
      <c r="M56" s="4">
        <v>45.734730999999996</v>
      </c>
      <c r="N56" s="4">
        <v>17.720839999999999</v>
      </c>
      <c r="O56" s="4">
        <v>8.49</v>
      </c>
      <c r="P56" s="4">
        <v>18.989411</v>
      </c>
      <c r="Q56" s="4">
        <v>29.517119999999998</v>
      </c>
      <c r="R56" s="4">
        <v>8.8704000000000001</v>
      </c>
      <c r="S56" s="4">
        <v>8.4746600000000001</v>
      </c>
      <c r="T56" s="4">
        <v>21.35</v>
      </c>
      <c r="U56" s="4">
        <v>23.931408000000001</v>
      </c>
      <c r="V56" s="4">
        <v>29.342313000000001</v>
      </c>
      <c r="W56" s="4">
        <v>17.970580000000002</v>
      </c>
      <c r="X56" s="4">
        <v>13.059846</v>
      </c>
    </row>
    <row r="57" spans="1:24" x14ac:dyDescent="0.2">
      <c r="A57" s="2">
        <v>42551</v>
      </c>
      <c r="B57" s="4">
        <v>8.8201610000000006</v>
      </c>
      <c r="C57" s="4">
        <v>16.817499999999999</v>
      </c>
      <c r="D57" s="4">
        <v>22.26</v>
      </c>
      <c r="E57" s="4">
        <v>35.950000000000003</v>
      </c>
      <c r="F57" s="4">
        <v>285.76048800000001</v>
      </c>
      <c r="G57" s="4">
        <v>66.77</v>
      </c>
      <c r="H57" s="4">
        <v>16.670000000000002</v>
      </c>
      <c r="I57" s="4">
        <v>16.34985</v>
      </c>
      <c r="J57" s="4">
        <v>5.32</v>
      </c>
      <c r="K57" s="4">
        <v>6.33</v>
      </c>
      <c r="L57" s="4">
        <v>23.447914000000001</v>
      </c>
      <c r="M57" s="4">
        <v>52.106228999999999</v>
      </c>
      <c r="N57" s="4">
        <v>17.720839999999999</v>
      </c>
      <c r="O57" s="4">
        <v>8.6300000000000008</v>
      </c>
      <c r="P57" s="4">
        <v>18.989411</v>
      </c>
      <c r="Q57" s="4">
        <v>38.909999999999997</v>
      </c>
      <c r="R57" s="4">
        <v>9.24</v>
      </c>
      <c r="S57" s="4">
        <v>8.39</v>
      </c>
      <c r="T57" s="4">
        <v>23.72</v>
      </c>
      <c r="U57" s="4">
        <v>28.963439999999999</v>
      </c>
      <c r="V57" s="4">
        <v>31.785063000000001</v>
      </c>
      <c r="W57" s="4">
        <v>18.239999999999998</v>
      </c>
      <c r="X57" s="4">
        <v>13.48</v>
      </c>
    </row>
    <row r="58" spans="1:24" x14ac:dyDescent="0.2">
      <c r="A58" s="2">
        <v>42580</v>
      </c>
      <c r="B58" s="4">
        <v>9.0473320000000008</v>
      </c>
      <c r="C58" s="4">
        <v>17.16</v>
      </c>
      <c r="D58" s="4">
        <v>23.36</v>
      </c>
      <c r="E58" s="4">
        <v>30.51</v>
      </c>
      <c r="F58" s="4">
        <v>313.14999999999998</v>
      </c>
      <c r="G58" s="4">
        <v>56.19</v>
      </c>
      <c r="H58" s="4">
        <v>18.54</v>
      </c>
      <c r="I58" s="4">
        <v>16.647120000000001</v>
      </c>
      <c r="J58" s="4">
        <v>5.7</v>
      </c>
      <c r="K58" s="4">
        <v>6.63</v>
      </c>
      <c r="L58" s="4">
        <v>17.14</v>
      </c>
      <c r="M58" s="4">
        <v>57.52</v>
      </c>
      <c r="N58" s="4">
        <v>17.72</v>
      </c>
      <c r="O58" s="4">
        <v>8.99</v>
      </c>
      <c r="P58" s="4">
        <v>23.23</v>
      </c>
      <c r="Q58" s="4">
        <v>45.81</v>
      </c>
      <c r="R58" s="4">
        <v>8.99</v>
      </c>
      <c r="S58" s="4">
        <v>9.27</v>
      </c>
      <c r="T58" s="4">
        <v>28.2</v>
      </c>
      <c r="U58" s="4">
        <v>31.684248</v>
      </c>
      <c r="V58" s="4">
        <v>36.17</v>
      </c>
      <c r="W58" s="4">
        <v>18.489999999999998</v>
      </c>
      <c r="X58" s="4">
        <v>12.91</v>
      </c>
    </row>
    <row r="59" spans="1:24" x14ac:dyDescent="0.2">
      <c r="A59" s="2">
        <v>42613</v>
      </c>
      <c r="B59" s="4">
        <v>9.195487</v>
      </c>
      <c r="C59" s="4">
        <v>18.63</v>
      </c>
      <c r="D59" s="4">
        <v>23</v>
      </c>
      <c r="E59" s="4">
        <v>31.58</v>
      </c>
      <c r="F59" s="4">
        <v>310.19</v>
      </c>
      <c r="G59" s="4">
        <v>59.21</v>
      </c>
      <c r="H59" s="4">
        <v>16.850000000000001</v>
      </c>
      <c r="I59" s="4">
        <v>17.796564</v>
      </c>
      <c r="J59" s="4">
        <v>6.4</v>
      </c>
      <c r="K59" s="4">
        <v>6.73</v>
      </c>
      <c r="L59" s="4">
        <v>24.93</v>
      </c>
      <c r="M59" s="4">
        <v>59.71</v>
      </c>
      <c r="N59" s="4">
        <v>17.72</v>
      </c>
      <c r="O59" s="4">
        <v>9.8000000000000007</v>
      </c>
      <c r="P59" s="4">
        <v>22.08</v>
      </c>
      <c r="Q59" s="4">
        <v>41.74</v>
      </c>
      <c r="R59" s="4">
        <v>9.5299999999999994</v>
      </c>
      <c r="S59" s="4">
        <v>9.8000000000000007</v>
      </c>
      <c r="T59" s="4">
        <v>27.4</v>
      </c>
      <c r="U59" s="4">
        <v>31.87</v>
      </c>
      <c r="V59" s="4">
        <v>34.909999999999997</v>
      </c>
      <c r="W59" s="4">
        <v>18.940000000000001</v>
      </c>
      <c r="X59" s="4">
        <v>13.42</v>
      </c>
    </row>
    <row r="60" spans="1:24" x14ac:dyDescent="0.2">
      <c r="A60" s="2">
        <v>42643</v>
      </c>
      <c r="B60" s="4">
        <v>9.26</v>
      </c>
      <c r="C60" s="4">
        <v>18</v>
      </c>
      <c r="D60" s="4">
        <v>21.57</v>
      </c>
      <c r="E60" s="4">
        <v>29.39</v>
      </c>
      <c r="F60" s="4">
        <v>297.91000000000003</v>
      </c>
      <c r="G60" s="4">
        <v>55.94</v>
      </c>
      <c r="H60" s="4">
        <v>16.11</v>
      </c>
      <c r="I60" s="4">
        <v>17.190000000000001</v>
      </c>
      <c r="J60" s="4">
        <v>6.17</v>
      </c>
      <c r="K60" s="4">
        <v>6.2</v>
      </c>
      <c r="L60" s="4">
        <v>26.17</v>
      </c>
      <c r="M60" s="4">
        <v>59.5</v>
      </c>
      <c r="N60" s="4">
        <v>22.22</v>
      </c>
      <c r="O60" s="4">
        <v>9.6</v>
      </c>
      <c r="P60" s="4">
        <v>21.85</v>
      </c>
      <c r="Q60" s="4">
        <v>38.19</v>
      </c>
      <c r="R60" s="4">
        <v>9.41</v>
      </c>
      <c r="S60" s="4">
        <v>9.7100000000000009</v>
      </c>
      <c r="T60" s="4">
        <v>27.01</v>
      </c>
      <c r="U60" s="4">
        <v>31.08</v>
      </c>
      <c r="V60" s="4">
        <v>33.36</v>
      </c>
      <c r="W60" s="4">
        <v>18.510000000000002</v>
      </c>
      <c r="X60" s="4">
        <v>12.77</v>
      </c>
    </row>
    <row r="61" spans="1:24" x14ac:dyDescent="0.2">
      <c r="A61" s="2">
        <v>42674</v>
      </c>
      <c r="B61" s="4">
        <v>9.1999999999999993</v>
      </c>
      <c r="C61" s="4">
        <v>17.86</v>
      </c>
      <c r="D61" s="4">
        <v>22.53</v>
      </c>
      <c r="E61" s="4">
        <v>30.76</v>
      </c>
      <c r="F61" s="4">
        <v>317.95</v>
      </c>
      <c r="G61" s="4">
        <v>59.03</v>
      </c>
      <c r="H61" s="4">
        <v>17.989999999999998</v>
      </c>
      <c r="I61" s="4">
        <v>17.95</v>
      </c>
      <c r="J61" s="4">
        <v>7.18</v>
      </c>
      <c r="K61" s="4">
        <v>6.52</v>
      </c>
      <c r="L61" s="4">
        <v>24.92</v>
      </c>
      <c r="M61" s="4">
        <v>56</v>
      </c>
      <c r="N61" s="4">
        <v>22.4</v>
      </c>
      <c r="O61" s="4">
        <v>9.15</v>
      </c>
      <c r="P61" s="4">
        <v>23.68</v>
      </c>
      <c r="Q61" s="4">
        <v>40.72</v>
      </c>
      <c r="R61" s="4">
        <v>9.19</v>
      </c>
      <c r="S61" s="4">
        <v>10.27</v>
      </c>
      <c r="T61" s="4">
        <v>27.15</v>
      </c>
      <c r="U61" s="4">
        <v>34.4</v>
      </c>
      <c r="V61" s="4">
        <v>34.979999999999997</v>
      </c>
      <c r="W61" s="4">
        <v>18.55</v>
      </c>
      <c r="X61" s="4">
        <v>13.4</v>
      </c>
    </row>
    <row r="62" spans="1:24" x14ac:dyDescent="0.2">
      <c r="A62" s="2">
        <v>42704</v>
      </c>
      <c r="B62" s="4">
        <v>9.5</v>
      </c>
      <c r="C62" s="4">
        <v>18.55</v>
      </c>
      <c r="D62" s="4">
        <v>23.84</v>
      </c>
      <c r="E62" s="4">
        <v>30.22</v>
      </c>
      <c r="F62" s="4">
        <v>319.08</v>
      </c>
      <c r="G62" s="4">
        <v>57.08</v>
      </c>
      <c r="H62" s="4">
        <v>19.78</v>
      </c>
      <c r="I62" s="4">
        <v>19.079999999999998</v>
      </c>
      <c r="J62" s="4">
        <v>11.01</v>
      </c>
      <c r="K62" s="4">
        <v>7.21</v>
      </c>
      <c r="L62" s="4">
        <v>26.98</v>
      </c>
      <c r="M62" s="4">
        <v>60.47</v>
      </c>
      <c r="N62" s="4">
        <v>28.47</v>
      </c>
      <c r="O62" s="4">
        <v>9.8800000000000008</v>
      </c>
      <c r="P62" s="4">
        <v>25.25</v>
      </c>
      <c r="Q62" s="4">
        <v>38.14</v>
      </c>
      <c r="R62" s="4">
        <v>9.82</v>
      </c>
      <c r="S62" s="4">
        <v>10.48</v>
      </c>
      <c r="T62" s="4">
        <v>30.28</v>
      </c>
      <c r="U62" s="4">
        <v>34.29</v>
      </c>
      <c r="V62" s="4">
        <v>35.93</v>
      </c>
      <c r="W62" s="4">
        <v>18.73</v>
      </c>
      <c r="X62" s="4">
        <v>14.13</v>
      </c>
    </row>
    <row r="63" spans="1:24" x14ac:dyDescent="0.2">
      <c r="A63" s="2">
        <v>42734</v>
      </c>
      <c r="B63" s="4">
        <v>9.08</v>
      </c>
      <c r="C63" s="4">
        <v>17.600000000000001</v>
      </c>
      <c r="D63" s="4">
        <v>27.61</v>
      </c>
      <c r="E63" s="4">
        <v>25.13</v>
      </c>
      <c r="F63" s="4">
        <v>334.15</v>
      </c>
      <c r="G63" s="4">
        <v>47.14</v>
      </c>
      <c r="H63" s="4">
        <v>17.600000000000001</v>
      </c>
      <c r="I63" s="4">
        <v>16.329999999999998</v>
      </c>
      <c r="J63" s="4">
        <v>8.86</v>
      </c>
      <c r="K63" s="4">
        <v>7.09</v>
      </c>
      <c r="L63" s="4">
        <v>20.55</v>
      </c>
      <c r="M63" s="4">
        <v>53.87</v>
      </c>
      <c r="N63" s="4">
        <v>24.62</v>
      </c>
      <c r="O63" s="4">
        <v>9.1300000000000008</v>
      </c>
      <c r="P63" s="4">
        <v>23.45</v>
      </c>
      <c r="Q63" s="4">
        <v>36.51</v>
      </c>
      <c r="R63" s="4">
        <v>8.85</v>
      </c>
      <c r="S63" s="4">
        <v>11.01</v>
      </c>
      <c r="T63" s="4">
        <v>28.17</v>
      </c>
      <c r="U63" s="4">
        <v>33</v>
      </c>
      <c r="V63" s="4">
        <v>34.479999999999997</v>
      </c>
      <c r="W63" s="4">
        <v>17.93</v>
      </c>
      <c r="X63" s="4">
        <v>13.03</v>
      </c>
    </row>
  </sheetData>
  <phoneticPr fontId="2" type="noConversion"/>
  <conditionalFormatting sqref="B4:B63">
    <cfRule type="top10" dxfId="93" priority="58" rank="10"/>
  </conditionalFormatting>
  <conditionalFormatting sqref="C4:C63">
    <cfRule type="top10" dxfId="92" priority="57" rank="10"/>
  </conditionalFormatting>
  <conditionalFormatting sqref="B1:B1048576">
    <cfRule type="top10" dxfId="91" priority="44" bottom="1" rank="10"/>
  </conditionalFormatting>
  <conditionalFormatting sqref="C1:C1048576">
    <cfRule type="top10" dxfId="90" priority="43" bottom="1" rank="10"/>
  </conditionalFormatting>
  <conditionalFormatting sqref="D4:D63">
    <cfRule type="top10" dxfId="89" priority="42" rank="10"/>
  </conditionalFormatting>
  <conditionalFormatting sqref="D1:D1048576">
    <cfRule type="top10" dxfId="88" priority="41" bottom="1" rank="10"/>
  </conditionalFormatting>
  <conditionalFormatting sqref="E4:E63">
    <cfRule type="top10" dxfId="87" priority="40" rank="10"/>
  </conditionalFormatting>
  <conditionalFormatting sqref="E1:E1048576">
    <cfRule type="top10" dxfId="86" priority="39" bottom="1" rank="10"/>
  </conditionalFormatting>
  <conditionalFormatting sqref="F4:F63">
    <cfRule type="top10" dxfId="85" priority="38" rank="10"/>
  </conditionalFormatting>
  <conditionalFormatting sqref="F1:F1048576">
    <cfRule type="top10" dxfId="84" priority="37" bottom="1" rank="10"/>
  </conditionalFormatting>
  <conditionalFormatting sqref="G4:G63">
    <cfRule type="top10" dxfId="83" priority="36" rank="10"/>
  </conditionalFormatting>
  <conditionalFormatting sqref="G1:G1048576">
    <cfRule type="top10" dxfId="82" priority="35" bottom="1" rank="10"/>
  </conditionalFormatting>
  <conditionalFormatting sqref="H4:H63">
    <cfRule type="top10" dxfId="81" priority="34" rank="10"/>
  </conditionalFormatting>
  <conditionalFormatting sqref="H1:H1048576">
    <cfRule type="top10" dxfId="80" priority="33" bottom="1" rank="10"/>
  </conditionalFormatting>
  <conditionalFormatting sqref="I4:I63">
    <cfRule type="top10" dxfId="79" priority="32" rank="10"/>
  </conditionalFormatting>
  <conditionalFormatting sqref="I1:I1048576">
    <cfRule type="top10" dxfId="78" priority="31" bottom="1" rank="10"/>
  </conditionalFormatting>
  <conditionalFormatting sqref="J4:J63">
    <cfRule type="top10" dxfId="77" priority="30" rank="10"/>
  </conditionalFormatting>
  <conditionalFormatting sqref="J1:J1048576">
    <cfRule type="top10" dxfId="76" priority="29" bottom="1" rank="10"/>
  </conditionalFormatting>
  <conditionalFormatting sqref="K4:K63">
    <cfRule type="top10" dxfId="75" priority="28" rank="10"/>
  </conditionalFormatting>
  <conditionalFormatting sqref="K1:K1048576">
    <cfRule type="top10" dxfId="74" priority="27" bottom="1" rank="10"/>
  </conditionalFormatting>
  <conditionalFormatting sqref="L4:L63">
    <cfRule type="top10" dxfId="73" priority="26" rank="10"/>
  </conditionalFormatting>
  <conditionalFormatting sqref="L1:L1048576">
    <cfRule type="top10" dxfId="72" priority="25" bottom="1" rank="10"/>
  </conditionalFormatting>
  <conditionalFormatting sqref="M4:M63">
    <cfRule type="top10" dxfId="71" priority="24" rank="10"/>
  </conditionalFormatting>
  <conditionalFormatting sqref="M1:M1048576">
    <cfRule type="top10" dxfId="70" priority="23" bottom="1" rank="10"/>
  </conditionalFormatting>
  <conditionalFormatting sqref="N4:N63">
    <cfRule type="top10" dxfId="69" priority="22" rank="10"/>
  </conditionalFormatting>
  <conditionalFormatting sqref="N1:N1048576">
    <cfRule type="top10" dxfId="68" priority="21" bottom="1" rank="10"/>
  </conditionalFormatting>
  <conditionalFormatting sqref="O4:O63">
    <cfRule type="top10" dxfId="67" priority="20" rank="10"/>
  </conditionalFormatting>
  <conditionalFormatting sqref="O1:O1048576">
    <cfRule type="top10" dxfId="66" priority="19" bottom="1" rank="10"/>
  </conditionalFormatting>
  <conditionalFormatting sqref="P4:P63">
    <cfRule type="top10" dxfId="65" priority="18" rank="10"/>
  </conditionalFormatting>
  <conditionalFormatting sqref="P1:P1048576">
    <cfRule type="top10" dxfId="64" priority="17" bottom="1" rank="10"/>
  </conditionalFormatting>
  <conditionalFormatting sqref="Q4:Q63">
    <cfRule type="top10" dxfId="63" priority="16" rank="10"/>
  </conditionalFormatting>
  <conditionalFormatting sqref="Q1:Q1048576">
    <cfRule type="top10" dxfId="62" priority="15" bottom="1" rank="10"/>
  </conditionalFormatting>
  <conditionalFormatting sqref="R4:R63">
    <cfRule type="top10" dxfId="61" priority="14" rank="10"/>
  </conditionalFormatting>
  <conditionalFormatting sqref="R1:R1048576">
    <cfRule type="top10" dxfId="60" priority="13" bottom="1" rank="10"/>
  </conditionalFormatting>
  <conditionalFormatting sqref="S4:S63">
    <cfRule type="top10" dxfId="59" priority="12" rank="10"/>
  </conditionalFormatting>
  <conditionalFormatting sqref="S1:S1048576">
    <cfRule type="top10" dxfId="58" priority="11" bottom="1" rank="10"/>
  </conditionalFormatting>
  <conditionalFormatting sqref="T4:T63">
    <cfRule type="top10" dxfId="57" priority="10" rank="10"/>
  </conditionalFormatting>
  <conditionalFormatting sqref="T1:T1048576">
    <cfRule type="top10" dxfId="56" priority="9" bottom="1" rank="10"/>
  </conditionalFormatting>
  <conditionalFormatting sqref="U4:U63">
    <cfRule type="top10" dxfId="55" priority="8" rank="10"/>
  </conditionalFormatting>
  <conditionalFormatting sqref="U1:U1048576">
    <cfRule type="top10" dxfId="54" priority="7" bottom="1" rank="10"/>
  </conditionalFormatting>
  <conditionalFormatting sqref="V4:V63">
    <cfRule type="top10" dxfId="53" priority="6" rank="10"/>
  </conditionalFormatting>
  <conditionalFormatting sqref="V1:V1048576">
    <cfRule type="top10" dxfId="52" priority="5" bottom="1" rank="10"/>
  </conditionalFormatting>
  <conditionalFormatting sqref="W4:W63">
    <cfRule type="top10" dxfId="51" priority="4" rank="10"/>
  </conditionalFormatting>
  <conditionalFormatting sqref="W1:W1048576">
    <cfRule type="top10" dxfId="50" priority="3" bottom="1" rank="10"/>
  </conditionalFormatting>
  <conditionalFormatting sqref="X4:X63">
    <cfRule type="top10" dxfId="49" priority="2" rank="10"/>
  </conditionalFormatting>
  <conditionalFormatting sqref="X1:X1048576">
    <cfRule type="top10" dxfId="48" priority="1" bottom="1" rank="10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4"/>
  <sheetViews>
    <sheetView topLeftCell="B1" workbookViewId="0">
      <pane ySplit="3" topLeftCell="A32" activePane="bottomLeft" state="frozen"/>
      <selection activeCell="C18" sqref="C18"/>
      <selection pane="bottomLeft" activeCell="N2" sqref="N2"/>
    </sheetView>
  </sheetViews>
  <sheetFormatPr defaultRowHeight="14.25" x14ac:dyDescent="0.2"/>
  <cols>
    <col min="1" max="1" width="11.625" style="3" bestFit="1" customWidth="1"/>
    <col min="3" max="3" width="14.125" bestFit="1" customWidth="1"/>
    <col min="4" max="6" width="13" bestFit="1" customWidth="1"/>
    <col min="7" max="7" width="12.75" bestFit="1" customWidth="1"/>
    <col min="8" max="8" width="17.625" customWidth="1"/>
    <col min="9" max="9" width="19.875" customWidth="1"/>
    <col min="10" max="10" width="24.625" customWidth="1"/>
    <col min="11" max="11" width="20.625" customWidth="1"/>
    <col min="12" max="12" width="20.75" customWidth="1"/>
    <col min="14" max="14" width="12.5" bestFit="1" customWidth="1"/>
    <col min="15" max="15" width="17.75" customWidth="1"/>
    <col min="16" max="16" width="13" customWidth="1"/>
  </cols>
  <sheetData>
    <row r="1" spans="1:16" x14ac:dyDescent="0.2">
      <c r="M1" t="s">
        <v>66</v>
      </c>
      <c r="N1">
        <v>0.5</v>
      </c>
    </row>
    <row r="2" spans="1:16" x14ac:dyDescent="0.2">
      <c r="M2" t="s">
        <v>67</v>
      </c>
      <c r="N2">
        <v>0.5</v>
      </c>
    </row>
    <row r="3" spans="1:16" x14ac:dyDescent="0.2">
      <c r="A3" s="3" t="str">
        <f>净值数据!A3</f>
        <v>日期</v>
      </c>
      <c r="B3" s="3" t="str">
        <f>净值数据!B3</f>
        <v>收盘价</v>
      </c>
      <c r="C3" s="5" t="s">
        <v>5</v>
      </c>
      <c r="D3" s="5" t="s">
        <v>0</v>
      </c>
      <c r="E3" s="5" t="s">
        <v>1</v>
      </c>
      <c r="F3" s="5" t="s">
        <v>2</v>
      </c>
      <c r="G3" s="5" t="s">
        <v>3</v>
      </c>
      <c r="H3" t="s">
        <v>61</v>
      </c>
      <c r="I3" s="5" t="s">
        <v>62</v>
      </c>
      <c r="J3" s="5" t="s">
        <v>63</v>
      </c>
      <c r="K3" s="6" t="s">
        <v>4</v>
      </c>
      <c r="L3" s="5" t="s">
        <v>64</v>
      </c>
      <c r="O3" s="5" t="s">
        <v>68</v>
      </c>
      <c r="P3" s="6" t="s">
        <v>4</v>
      </c>
    </row>
    <row r="4" spans="1:16" x14ac:dyDescent="0.2">
      <c r="A4" s="2">
        <f>净值数据!A4</f>
        <v>40939</v>
      </c>
      <c r="B4" s="3">
        <f>净值数据!B4</f>
        <v>4.4706401112331999</v>
      </c>
      <c r="C4">
        <v>10000</v>
      </c>
      <c r="D4">
        <f>C4</f>
        <v>10000</v>
      </c>
      <c r="E4" s="3">
        <f>C4/B4</f>
        <v>2236.8161496322186</v>
      </c>
      <c r="F4">
        <f>E4</f>
        <v>2236.8161496322186</v>
      </c>
      <c r="G4" s="3">
        <f>F4*B4</f>
        <v>10000</v>
      </c>
      <c r="H4">
        <f>IF(K4&gt;$N$2,G4*$N$1,0)</f>
        <v>0</v>
      </c>
      <c r="I4">
        <f>IF(K4&gt;$N$2,D4*(1-$N$1),D4)</f>
        <v>10000</v>
      </c>
      <c r="J4">
        <f>IF(K4&gt;$N$2,F4*(1-$N$1),F4)</f>
        <v>2236.8161496322186</v>
      </c>
      <c r="K4" s="7">
        <f>G4/D4-1</f>
        <v>0</v>
      </c>
      <c r="L4">
        <f>H4-C4</f>
        <v>-10000</v>
      </c>
      <c r="O4" s="3">
        <f>G4</f>
        <v>10000</v>
      </c>
      <c r="P4" s="7">
        <f>O4/SUM($C$4:C4)-1</f>
        <v>0</v>
      </c>
    </row>
    <row r="5" spans="1:16" x14ac:dyDescent="0.2">
      <c r="A5" s="2">
        <f>净值数据!A5</f>
        <v>40968</v>
      </c>
      <c r="B5" s="3">
        <f>净值数据!B5</f>
        <v>4.5890215472004998</v>
      </c>
      <c r="C5">
        <v>10000</v>
      </c>
      <c r="D5">
        <f>C5+I4</f>
        <v>20000</v>
      </c>
      <c r="E5" s="3">
        <f t="shared" ref="E5:E63" si="0">C5/B5</f>
        <v>2179.1137603397024</v>
      </c>
      <c r="F5">
        <f>E5+J4</f>
        <v>4415.929909971921</v>
      </c>
      <c r="G5" s="3">
        <f t="shared" ref="G5:G63" si="1">F5*B5</f>
        <v>20264.797507788309</v>
      </c>
      <c r="H5">
        <f t="shared" ref="H5:H63" si="2">IF(K5&gt;$N$2,G5*$N$1,0)</f>
        <v>0</v>
      </c>
      <c r="I5">
        <f t="shared" ref="I5:I63" si="3">IF(K5&gt;$N$2,D5*(1-$N$1),D5)</f>
        <v>20000</v>
      </c>
      <c r="J5">
        <f t="shared" ref="J5:J63" si="4">IF(K5&gt;$N$2,F5*(1-$N$1),F5)</f>
        <v>4415.929909971921</v>
      </c>
      <c r="K5" s="7">
        <f t="shared" ref="K5:K63" si="5">G5/D5-1</f>
        <v>1.3239875389415401E-2</v>
      </c>
      <c r="L5">
        <f t="shared" ref="L5:L62" si="6">H5-C5</f>
        <v>-10000</v>
      </c>
      <c r="O5" s="3">
        <f>SUM(H$4:H4)+G5</f>
        <v>20264.797507788309</v>
      </c>
      <c r="P5" s="7">
        <f>O5/SUM($C$4:C5)-1</f>
        <v>1.3239875389415401E-2</v>
      </c>
    </row>
    <row r="6" spans="1:16" x14ac:dyDescent="0.2">
      <c r="A6" s="2">
        <f>净值数据!A6</f>
        <v>40998</v>
      </c>
      <c r="B6" s="3">
        <f>净值数据!B6</f>
        <v>4.3661859030267998</v>
      </c>
      <c r="C6">
        <v>10000</v>
      </c>
      <c r="D6">
        <f t="shared" ref="D6:D63" si="7">C6+I5</f>
        <v>30000</v>
      </c>
      <c r="E6" s="3">
        <f t="shared" si="0"/>
        <v>2290.3284977095532</v>
      </c>
      <c r="F6">
        <f t="shared" ref="F6:F63" si="8">E6+J5</f>
        <v>6706.2584076814746</v>
      </c>
      <c r="G6" s="3">
        <f t="shared" si="1"/>
        <v>29280.770921673808</v>
      </c>
      <c r="H6">
        <f t="shared" si="2"/>
        <v>0</v>
      </c>
      <c r="I6">
        <f t="shared" si="3"/>
        <v>30000</v>
      </c>
      <c r="J6">
        <f t="shared" si="4"/>
        <v>6706.2584076814746</v>
      </c>
      <c r="K6" s="7">
        <f t="shared" si="5"/>
        <v>-2.3974302610873077E-2</v>
      </c>
      <c r="L6">
        <f t="shared" si="6"/>
        <v>-10000</v>
      </c>
      <c r="O6" s="3">
        <f>SUM(H$4:H5)+G6</f>
        <v>29280.770921673808</v>
      </c>
      <c r="P6" s="7">
        <f>O6/SUM($C$4:C6)-1</f>
        <v>-2.3974302610873077E-2</v>
      </c>
    </row>
    <row r="7" spans="1:16" x14ac:dyDescent="0.2">
      <c r="A7" s="2">
        <f>净值数据!A7</f>
        <v>41026</v>
      </c>
      <c r="B7" s="3">
        <f>净值数据!B7</f>
        <v>4.630803230483</v>
      </c>
      <c r="C7">
        <v>10000</v>
      </c>
      <c r="D7">
        <f t="shared" si="7"/>
        <v>40000</v>
      </c>
      <c r="E7" s="3">
        <f t="shared" si="0"/>
        <v>2159.4525835547074</v>
      </c>
      <c r="F7">
        <f t="shared" si="8"/>
        <v>8865.7109912361811</v>
      </c>
      <c r="G7" s="3">
        <f t="shared" si="1"/>
        <v>41055.363098745147</v>
      </c>
      <c r="H7">
        <f t="shared" si="2"/>
        <v>0</v>
      </c>
      <c r="I7">
        <f t="shared" si="3"/>
        <v>40000</v>
      </c>
      <c r="J7">
        <f t="shared" si="4"/>
        <v>8865.7109912361811</v>
      </c>
      <c r="K7" s="7">
        <f t="shared" si="5"/>
        <v>2.6384077468628586E-2</v>
      </c>
      <c r="L7">
        <f t="shared" si="6"/>
        <v>-10000</v>
      </c>
      <c r="O7" s="3">
        <f>SUM(H$4:H6)+G7</f>
        <v>41055.363098745147</v>
      </c>
      <c r="P7" s="7">
        <f>O7/SUM($C$4:C7)-1</f>
        <v>2.6384077468628586E-2</v>
      </c>
    </row>
    <row r="8" spans="1:16" x14ac:dyDescent="0.2">
      <c r="A8" s="2">
        <f>净值数据!A8</f>
        <v>41060</v>
      </c>
      <c r="B8" s="3">
        <f>净值数据!B8</f>
        <v>4.4358220418311003</v>
      </c>
      <c r="C8">
        <v>10000</v>
      </c>
      <c r="D8">
        <f t="shared" si="7"/>
        <v>50000</v>
      </c>
      <c r="E8" s="3">
        <f t="shared" si="0"/>
        <v>2254.3735762384226</v>
      </c>
      <c r="F8">
        <f t="shared" si="8"/>
        <v>11120.084567474603</v>
      </c>
      <c r="G8" s="3">
        <f t="shared" si="1"/>
        <v>49326.716231429702</v>
      </c>
      <c r="H8">
        <f t="shared" si="2"/>
        <v>0</v>
      </c>
      <c r="I8">
        <f t="shared" si="3"/>
        <v>50000</v>
      </c>
      <c r="J8">
        <f t="shared" si="4"/>
        <v>11120.084567474603</v>
      </c>
      <c r="K8" s="7">
        <f t="shared" si="5"/>
        <v>-1.3465675371405972E-2</v>
      </c>
      <c r="L8">
        <f t="shared" si="6"/>
        <v>-10000</v>
      </c>
      <c r="O8" s="3">
        <f>SUM(H$4:H7)+G8</f>
        <v>49326.716231429702</v>
      </c>
      <c r="P8" s="7">
        <f>O8/SUM($C$4:C8)-1</f>
        <v>-1.3465675371405972E-2</v>
      </c>
    </row>
    <row r="9" spans="1:16" x14ac:dyDescent="0.2">
      <c r="A9" s="2">
        <f>净值数据!A9</f>
        <v>41089</v>
      </c>
      <c r="B9" s="3">
        <f>净值数据!B9</f>
        <v>4.3810573620154996</v>
      </c>
      <c r="C9">
        <v>10000</v>
      </c>
      <c r="D9">
        <f t="shared" si="7"/>
        <v>60000</v>
      </c>
      <c r="E9" s="3">
        <f t="shared" si="0"/>
        <v>2282.5539986537665</v>
      </c>
      <c r="F9">
        <f t="shared" si="8"/>
        <v>13402.638566128369</v>
      </c>
      <c r="G9" s="3">
        <f t="shared" si="1"/>
        <v>58717.728360569548</v>
      </c>
      <c r="H9">
        <f t="shared" si="2"/>
        <v>0</v>
      </c>
      <c r="I9">
        <f t="shared" si="3"/>
        <v>60000</v>
      </c>
      <c r="J9">
        <f t="shared" si="4"/>
        <v>13402.638566128369</v>
      </c>
      <c r="K9" s="7">
        <f t="shared" si="5"/>
        <v>-2.1371193990507575E-2</v>
      </c>
      <c r="L9">
        <f t="shared" si="6"/>
        <v>-10000</v>
      </c>
      <c r="O9" s="3">
        <f>SUM(H$4:H8)+G9</f>
        <v>58717.728360569548</v>
      </c>
      <c r="P9" s="7">
        <f>O9/SUM($C$4:C9)-1</f>
        <v>-2.1371193990507575E-2</v>
      </c>
    </row>
    <row r="10" spans="1:16" x14ac:dyDescent="0.2">
      <c r="A10" s="2">
        <f>净值数据!A10</f>
        <v>41121</v>
      </c>
      <c r="B10" s="3">
        <f>净值数据!B10</f>
        <v>4.3956852663961996</v>
      </c>
      <c r="C10">
        <v>10000</v>
      </c>
      <c r="D10">
        <f t="shared" si="7"/>
        <v>70000</v>
      </c>
      <c r="E10" s="3">
        <f t="shared" si="0"/>
        <v>2274.9581450808682</v>
      </c>
      <c r="F10">
        <f t="shared" si="8"/>
        <v>15677.596711209237</v>
      </c>
      <c r="G10" s="3">
        <f t="shared" si="1"/>
        <v>68913.780875963959</v>
      </c>
      <c r="H10">
        <f t="shared" si="2"/>
        <v>0</v>
      </c>
      <c r="I10">
        <f t="shared" si="3"/>
        <v>70000</v>
      </c>
      <c r="J10">
        <f t="shared" si="4"/>
        <v>15677.596711209237</v>
      </c>
      <c r="K10" s="7">
        <f t="shared" si="5"/>
        <v>-1.5517416057657774E-2</v>
      </c>
      <c r="L10">
        <f t="shared" si="6"/>
        <v>-10000</v>
      </c>
      <c r="O10" s="3">
        <f>SUM(H$4:H9)+G10</f>
        <v>68913.780875963959</v>
      </c>
      <c r="P10" s="7">
        <f>O10/SUM($C$4:C10)-1</f>
        <v>-1.5517416057657774E-2</v>
      </c>
    </row>
    <row r="11" spans="1:16" x14ac:dyDescent="0.2">
      <c r="A11" s="2">
        <f>净值数据!A11</f>
        <v>41152</v>
      </c>
      <c r="B11" s="3">
        <f>净值数据!B11</f>
        <v>4.3664294576348004</v>
      </c>
      <c r="C11">
        <v>10000</v>
      </c>
      <c r="D11">
        <f t="shared" si="7"/>
        <v>80000</v>
      </c>
      <c r="E11" s="3">
        <f t="shared" si="0"/>
        <v>2290.2007457179398</v>
      </c>
      <c r="F11">
        <f t="shared" si="8"/>
        <v>17967.797456927176</v>
      </c>
      <c r="G11" s="3">
        <f t="shared" si="1"/>
        <v>78455.120104742469</v>
      </c>
      <c r="H11">
        <f t="shared" si="2"/>
        <v>0</v>
      </c>
      <c r="I11">
        <f t="shared" si="3"/>
        <v>80000</v>
      </c>
      <c r="J11">
        <f t="shared" si="4"/>
        <v>17967.797456927176</v>
      </c>
      <c r="K11" s="7">
        <f t="shared" si="5"/>
        <v>-1.9310998690719172E-2</v>
      </c>
      <c r="L11">
        <f t="shared" si="6"/>
        <v>-10000</v>
      </c>
      <c r="O11" s="3">
        <f>SUM(H$4:H10)+G11</f>
        <v>78455.120104742469</v>
      </c>
      <c r="P11" s="7">
        <f>O11/SUM($C$4:C11)-1</f>
        <v>-1.9310998690719172E-2</v>
      </c>
    </row>
    <row r="12" spans="1:16" x14ac:dyDescent="0.2">
      <c r="A12" s="2">
        <f>净值数据!A12</f>
        <v>41180</v>
      </c>
      <c r="B12" s="3">
        <f>净值数据!B12</f>
        <v>4.2387762719703002</v>
      </c>
      <c r="C12">
        <v>10000</v>
      </c>
      <c r="D12">
        <f t="shared" si="7"/>
        <v>90000</v>
      </c>
      <c r="E12" s="3">
        <f t="shared" si="0"/>
        <v>2359.1714585473333</v>
      </c>
      <c r="F12">
        <f t="shared" si="8"/>
        <v>20326.96891547451</v>
      </c>
      <c r="G12" s="3">
        <f t="shared" si="1"/>
        <v>86161.473519991225</v>
      </c>
      <c r="H12">
        <f t="shared" si="2"/>
        <v>0</v>
      </c>
      <c r="I12">
        <f t="shared" si="3"/>
        <v>90000</v>
      </c>
      <c r="J12">
        <f t="shared" si="4"/>
        <v>20326.96891547451</v>
      </c>
      <c r="K12" s="7">
        <f t="shared" si="5"/>
        <v>-4.2650294222319696E-2</v>
      </c>
      <c r="L12">
        <f t="shared" si="6"/>
        <v>-10000</v>
      </c>
      <c r="O12" s="3">
        <f>SUM(H$4:H11)+G12</f>
        <v>86161.473519991225</v>
      </c>
      <c r="P12" s="7">
        <f>O12/SUM($C$4:C12)-1</f>
        <v>-4.2650294222319696E-2</v>
      </c>
    </row>
    <row r="13" spans="1:16" x14ac:dyDescent="0.2">
      <c r="A13" s="2">
        <f>净值数据!A13</f>
        <v>41213</v>
      </c>
      <c r="B13" s="3">
        <f>净值数据!B13</f>
        <v>4.5163598508426004</v>
      </c>
      <c r="C13">
        <v>10000</v>
      </c>
      <c r="D13">
        <f t="shared" si="7"/>
        <v>100000</v>
      </c>
      <c r="E13" s="3">
        <f t="shared" si="0"/>
        <v>2214.1725483044352</v>
      </c>
      <c r="F13">
        <f t="shared" si="8"/>
        <v>22541.141463778946</v>
      </c>
      <c r="G13" s="3">
        <f t="shared" si="1"/>
        <v>101803.90629917463</v>
      </c>
      <c r="H13">
        <f t="shared" si="2"/>
        <v>0</v>
      </c>
      <c r="I13">
        <f t="shared" si="3"/>
        <v>100000</v>
      </c>
      <c r="J13">
        <f t="shared" si="4"/>
        <v>22541.141463778946</v>
      </c>
      <c r="K13" s="7">
        <f t="shared" si="5"/>
        <v>1.8039062991746402E-2</v>
      </c>
      <c r="L13">
        <f t="shared" si="6"/>
        <v>-10000</v>
      </c>
      <c r="O13" s="3">
        <f>SUM(H$4:H12)+G13</f>
        <v>101803.90629917463</v>
      </c>
      <c r="P13" s="7">
        <f>O13/SUM($C$4:C13)-1</f>
        <v>1.8039062991746402E-2</v>
      </c>
    </row>
    <row r="14" spans="1:16" x14ac:dyDescent="0.2">
      <c r="A14" s="2">
        <f>净值数据!A14</f>
        <v>41243</v>
      </c>
      <c r="B14" s="3">
        <f>净值数据!B14</f>
        <v>4.7189208408305996</v>
      </c>
      <c r="C14">
        <v>10000</v>
      </c>
      <c r="D14">
        <f t="shared" si="7"/>
        <v>110000</v>
      </c>
      <c r="E14" s="3">
        <f t="shared" si="0"/>
        <v>2119.1285756426996</v>
      </c>
      <c r="F14">
        <f t="shared" si="8"/>
        <v>24660.270039421644</v>
      </c>
      <c r="G14" s="3">
        <f t="shared" si="1"/>
        <v>116369.86222953723</v>
      </c>
      <c r="H14">
        <f t="shared" si="2"/>
        <v>0</v>
      </c>
      <c r="I14">
        <f t="shared" si="3"/>
        <v>110000</v>
      </c>
      <c r="J14">
        <f t="shared" si="4"/>
        <v>24660.270039421644</v>
      </c>
      <c r="K14" s="7">
        <f t="shared" si="5"/>
        <v>5.7907838450338422E-2</v>
      </c>
      <c r="L14">
        <f t="shared" si="6"/>
        <v>-10000</v>
      </c>
      <c r="O14" s="3">
        <f>SUM(H$4:H13)+G14</f>
        <v>116369.86222953723</v>
      </c>
      <c r="P14" s="7">
        <f>O14/SUM($C$4:C14)-1</f>
        <v>5.7907838450338422E-2</v>
      </c>
    </row>
    <row r="15" spans="1:16" x14ac:dyDescent="0.2">
      <c r="A15" s="2">
        <f>净值数据!A15</f>
        <v>41274</v>
      </c>
      <c r="B15" s="3">
        <f>净值数据!B15</f>
        <v>5.8967754863161002</v>
      </c>
      <c r="C15">
        <v>10000</v>
      </c>
      <c r="D15">
        <f t="shared" si="7"/>
        <v>120000</v>
      </c>
      <c r="E15" s="3">
        <f t="shared" si="0"/>
        <v>1695.8420789812556</v>
      </c>
      <c r="F15">
        <f t="shared" si="8"/>
        <v>26356.1121184029</v>
      </c>
      <c r="G15" s="3">
        <f t="shared" si="1"/>
        <v>155416.07585439691</v>
      </c>
      <c r="H15">
        <f t="shared" si="2"/>
        <v>0</v>
      </c>
      <c r="I15">
        <f t="shared" si="3"/>
        <v>120000</v>
      </c>
      <c r="J15">
        <f t="shared" si="4"/>
        <v>26356.1121184029</v>
      </c>
      <c r="K15" s="7">
        <f t="shared" si="5"/>
        <v>0.29513396545330761</v>
      </c>
      <c r="L15">
        <f t="shared" si="6"/>
        <v>-10000</v>
      </c>
      <c r="O15" s="3">
        <f>SUM(H$4:H14)+G15</f>
        <v>155416.07585439691</v>
      </c>
      <c r="P15" s="7">
        <f>O15/SUM($C$4:C15)-1</f>
        <v>0.29513396545330761</v>
      </c>
    </row>
    <row r="16" spans="1:16" x14ac:dyDescent="0.2">
      <c r="A16" s="2">
        <f>净值数据!A16</f>
        <v>41305</v>
      </c>
      <c r="B16" s="3">
        <f>净值数据!B16</f>
        <v>7.7348289139846997</v>
      </c>
      <c r="C16">
        <v>10000</v>
      </c>
      <c r="D16">
        <f t="shared" si="7"/>
        <v>130000</v>
      </c>
      <c r="E16" s="3">
        <f t="shared" si="0"/>
        <v>1292.8534181176049</v>
      </c>
      <c r="F16">
        <f t="shared" si="8"/>
        <v>27648.965536520504</v>
      </c>
      <c r="G16" s="3">
        <f t="shared" si="1"/>
        <v>213860.01807364527</v>
      </c>
      <c r="H16">
        <f t="shared" si="2"/>
        <v>106930.00903682264</v>
      </c>
      <c r="I16">
        <f t="shared" si="3"/>
        <v>65000</v>
      </c>
      <c r="J16">
        <f t="shared" si="4"/>
        <v>13824.482768260252</v>
      </c>
      <c r="K16" s="7">
        <f t="shared" si="5"/>
        <v>0.64507706210496374</v>
      </c>
      <c r="L16">
        <f t="shared" si="6"/>
        <v>96930.009036822637</v>
      </c>
      <c r="O16" s="3">
        <f>SUM(H$4:H15)+G16</f>
        <v>213860.01807364527</v>
      </c>
      <c r="P16" s="7">
        <f>O16/SUM($C$4:C16)-1</f>
        <v>0.64507706210496374</v>
      </c>
    </row>
    <row r="17" spans="1:16" x14ac:dyDescent="0.2">
      <c r="A17" s="2">
        <f>净值数据!A17</f>
        <v>41333</v>
      </c>
      <c r="B17" s="3">
        <f>净值数据!B17</f>
        <v>7.7723402084269004</v>
      </c>
      <c r="C17">
        <v>10000</v>
      </c>
      <c r="D17">
        <f t="shared" si="7"/>
        <v>75000</v>
      </c>
      <c r="E17" s="3">
        <f t="shared" si="0"/>
        <v>1286.613778068777</v>
      </c>
      <c r="F17">
        <f t="shared" si="8"/>
        <v>15111.096546329029</v>
      </c>
      <c r="G17" s="3">
        <f t="shared" si="1"/>
        <v>117448.58328045398</v>
      </c>
      <c r="H17">
        <f t="shared" si="2"/>
        <v>58724.291640226991</v>
      </c>
      <c r="I17">
        <f t="shared" si="3"/>
        <v>37500</v>
      </c>
      <c r="J17">
        <f t="shared" si="4"/>
        <v>7555.5482731645143</v>
      </c>
      <c r="K17" s="7">
        <f t="shared" si="5"/>
        <v>0.56598111040605303</v>
      </c>
      <c r="L17">
        <f t="shared" si="6"/>
        <v>48724.291640226991</v>
      </c>
      <c r="O17" s="3">
        <f>SUM(H$4:H16)+G17</f>
        <v>224378.59231727663</v>
      </c>
      <c r="P17" s="7">
        <f>O17/SUM($C$4:C17)-1</f>
        <v>0.6027042308376902</v>
      </c>
    </row>
    <row r="18" spans="1:16" x14ac:dyDescent="0.2">
      <c r="A18" s="2">
        <f>净值数据!A18</f>
        <v>41362</v>
      </c>
      <c r="B18" s="3">
        <f>净值数据!B18</f>
        <v>7.2321775684589999</v>
      </c>
      <c r="C18">
        <v>10000</v>
      </c>
      <c r="D18">
        <f t="shared" si="7"/>
        <v>47500</v>
      </c>
      <c r="E18" s="3">
        <f t="shared" si="0"/>
        <v>1382.7094129452846</v>
      </c>
      <c r="F18">
        <f t="shared" si="8"/>
        <v>8938.2576861097987</v>
      </c>
      <c r="G18" s="3">
        <f t="shared" si="1"/>
        <v>64643.066738589529</v>
      </c>
      <c r="H18">
        <f t="shared" si="2"/>
        <v>0</v>
      </c>
      <c r="I18">
        <f t="shared" si="3"/>
        <v>47500</v>
      </c>
      <c r="J18">
        <f t="shared" si="4"/>
        <v>8938.2576861097987</v>
      </c>
      <c r="K18" s="7">
        <f t="shared" si="5"/>
        <v>0.36090666818083217</v>
      </c>
      <c r="L18">
        <f t="shared" si="6"/>
        <v>-10000</v>
      </c>
      <c r="O18" s="3">
        <f>SUM(H$4:H17)+G18</f>
        <v>230297.36741563914</v>
      </c>
      <c r="P18" s="7">
        <f>O18/SUM($C$4:C18)-1</f>
        <v>0.53531578277092762</v>
      </c>
    </row>
    <row r="19" spans="1:16" x14ac:dyDescent="0.2">
      <c r="A19" s="2">
        <f>净值数据!A19</f>
        <v>41390</v>
      </c>
      <c r="B19" s="3">
        <f>净值数据!B19</f>
        <v>7.3672182284509997</v>
      </c>
      <c r="C19">
        <v>10000</v>
      </c>
      <c r="D19">
        <f t="shared" si="7"/>
        <v>57500</v>
      </c>
      <c r="E19" s="3">
        <f t="shared" si="0"/>
        <v>1357.3644338892561</v>
      </c>
      <c r="F19">
        <f t="shared" si="8"/>
        <v>10295.622119999054</v>
      </c>
      <c r="G19" s="3">
        <f t="shared" si="1"/>
        <v>75850.094955700362</v>
      </c>
      <c r="H19">
        <f t="shared" si="2"/>
        <v>0</v>
      </c>
      <c r="I19">
        <f t="shared" si="3"/>
        <v>57500</v>
      </c>
      <c r="J19">
        <f t="shared" si="4"/>
        <v>10295.622119999054</v>
      </c>
      <c r="K19" s="7">
        <f t="shared" si="5"/>
        <v>0.31913208618609334</v>
      </c>
      <c r="L19">
        <f t="shared" si="6"/>
        <v>-10000</v>
      </c>
      <c r="O19" s="3">
        <f>SUM(H$4:H18)+G19</f>
        <v>241504.39563274998</v>
      </c>
      <c r="P19" s="7">
        <f>O19/SUM($C$4:C19)-1</f>
        <v>0.5094024727046873</v>
      </c>
    </row>
    <row r="20" spans="1:16" x14ac:dyDescent="0.2">
      <c r="A20" s="2">
        <f>净值数据!A20</f>
        <v>41425</v>
      </c>
      <c r="B20" s="3">
        <f>净值数据!B20</f>
        <v>7.8473627973113</v>
      </c>
      <c r="C20">
        <v>10000</v>
      </c>
      <c r="D20">
        <f t="shared" si="7"/>
        <v>67500</v>
      </c>
      <c r="E20" s="3">
        <f t="shared" si="0"/>
        <v>1274.313455142694</v>
      </c>
      <c r="F20">
        <f t="shared" si="8"/>
        <v>11569.935575141748</v>
      </c>
      <c r="G20" s="3">
        <f t="shared" si="1"/>
        <v>90793.481999655865</v>
      </c>
      <c r="H20">
        <f t="shared" si="2"/>
        <v>0</v>
      </c>
      <c r="I20">
        <f t="shared" si="3"/>
        <v>67500</v>
      </c>
      <c r="J20">
        <f t="shared" si="4"/>
        <v>11569.935575141748</v>
      </c>
      <c r="K20" s="7">
        <f t="shared" si="5"/>
        <v>0.34508862221712389</v>
      </c>
      <c r="L20">
        <f t="shared" si="6"/>
        <v>-10000</v>
      </c>
      <c r="O20" s="3">
        <f>SUM(H$4:H19)+G20</f>
        <v>256447.78267670548</v>
      </c>
      <c r="P20" s="7">
        <f>O20/SUM($C$4:C20)-1</f>
        <v>0.50851636868650285</v>
      </c>
    </row>
    <row r="21" spans="1:16" x14ac:dyDescent="0.2">
      <c r="A21" s="2">
        <f>净值数据!A21</f>
        <v>41453</v>
      </c>
      <c r="B21" s="3">
        <f>净值数据!B21</f>
        <v>6.5479538317503003</v>
      </c>
      <c r="C21">
        <v>10000</v>
      </c>
      <c r="D21">
        <f t="shared" si="7"/>
        <v>77500</v>
      </c>
      <c r="E21" s="3">
        <f t="shared" si="0"/>
        <v>1527.1946407916182</v>
      </c>
      <c r="F21">
        <f t="shared" si="8"/>
        <v>13097.130215933366</v>
      </c>
      <c r="G21" s="3">
        <f t="shared" si="1"/>
        <v>85759.403982353528</v>
      </c>
      <c r="H21">
        <f t="shared" si="2"/>
        <v>0</v>
      </c>
      <c r="I21">
        <f t="shared" si="3"/>
        <v>77500</v>
      </c>
      <c r="J21">
        <f t="shared" si="4"/>
        <v>13097.130215933366</v>
      </c>
      <c r="K21" s="7">
        <f t="shared" si="5"/>
        <v>0.10657295461101324</v>
      </c>
      <c r="L21">
        <f t="shared" si="6"/>
        <v>-10000</v>
      </c>
      <c r="O21" s="3">
        <f>SUM(H$4:H20)+G21</f>
        <v>251413.70465940313</v>
      </c>
      <c r="P21" s="7">
        <f>O21/SUM($C$4:C21)-1</f>
        <v>0.39674280366335068</v>
      </c>
    </row>
    <row r="22" spans="1:16" x14ac:dyDescent="0.2">
      <c r="A22" s="2">
        <f>净值数据!A22</f>
        <v>41486</v>
      </c>
      <c r="B22" s="3">
        <f>净值数据!B22</f>
        <v>6.3263777977703999</v>
      </c>
      <c r="C22">
        <v>10000</v>
      </c>
      <c r="D22">
        <f t="shared" si="7"/>
        <v>87500</v>
      </c>
      <c r="E22" s="3">
        <f t="shared" si="0"/>
        <v>1580.683341978769</v>
      </c>
      <c r="F22">
        <f t="shared" si="8"/>
        <v>14677.813557912135</v>
      </c>
      <c r="G22" s="3">
        <f t="shared" si="1"/>
        <v>92857.393812588693</v>
      </c>
      <c r="H22">
        <f t="shared" si="2"/>
        <v>0</v>
      </c>
      <c r="I22">
        <f t="shared" si="3"/>
        <v>87500</v>
      </c>
      <c r="J22">
        <f t="shared" si="4"/>
        <v>14677.813557912135</v>
      </c>
      <c r="K22" s="7">
        <f t="shared" si="5"/>
        <v>6.1227357858156584E-2</v>
      </c>
      <c r="L22">
        <f t="shared" si="6"/>
        <v>-10000</v>
      </c>
      <c r="O22" s="3">
        <f>SUM(H$4:H21)+G22</f>
        <v>258511.69448963832</v>
      </c>
      <c r="P22" s="7">
        <f>O22/SUM($C$4:C22)-1</f>
        <v>0.36058786573493862</v>
      </c>
    </row>
    <row r="23" spans="1:16" x14ac:dyDescent="0.2">
      <c r="A23" s="2">
        <f>净值数据!A23</f>
        <v>41516</v>
      </c>
      <c r="B23" s="3">
        <f>净值数据!B23</f>
        <v>6.8994192649597004</v>
      </c>
      <c r="C23">
        <v>10000</v>
      </c>
      <c r="D23">
        <f t="shared" si="7"/>
        <v>97500</v>
      </c>
      <c r="E23" s="3">
        <f t="shared" si="0"/>
        <v>1449.3973501200771</v>
      </c>
      <c r="F23">
        <f t="shared" si="8"/>
        <v>16127.210908032212</v>
      </c>
      <c r="G23" s="3">
        <f t="shared" si="1"/>
        <v>111268.38962894566</v>
      </c>
      <c r="H23">
        <f t="shared" si="2"/>
        <v>0</v>
      </c>
      <c r="I23">
        <f t="shared" si="3"/>
        <v>97500</v>
      </c>
      <c r="J23">
        <f t="shared" si="4"/>
        <v>16127.210908032212</v>
      </c>
      <c r="K23" s="7">
        <f t="shared" si="5"/>
        <v>0.14121425260457099</v>
      </c>
      <c r="L23">
        <f t="shared" si="6"/>
        <v>-10000</v>
      </c>
      <c r="O23" s="3">
        <f>SUM(H$4:H22)+G23</f>
        <v>276922.69030599529</v>
      </c>
      <c r="P23" s="7">
        <f>O23/SUM($C$4:C23)-1</f>
        <v>0.38461345152997639</v>
      </c>
    </row>
    <row r="24" spans="1:16" x14ac:dyDescent="0.2">
      <c r="A24" s="2">
        <f>净值数据!A24</f>
        <v>41547</v>
      </c>
      <c r="B24" s="3">
        <f>净值数据!B24</f>
        <v>7.4193687846014997</v>
      </c>
      <c r="C24">
        <v>10000</v>
      </c>
      <c r="D24">
        <f t="shared" si="7"/>
        <v>107500</v>
      </c>
      <c r="E24" s="3">
        <f t="shared" si="0"/>
        <v>1347.8235535015406</v>
      </c>
      <c r="F24">
        <f t="shared" si="8"/>
        <v>17475.034461533753</v>
      </c>
      <c r="G24" s="3">
        <f t="shared" si="1"/>
        <v>129653.725193739</v>
      </c>
      <c r="H24">
        <f t="shared" si="2"/>
        <v>0</v>
      </c>
      <c r="I24">
        <f t="shared" si="3"/>
        <v>107500</v>
      </c>
      <c r="J24">
        <f t="shared" si="4"/>
        <v>17475.034461533753</v>
      </c>
      <c r="K24" s="7">
        <f t="shared" si="5"/>
        <v>0.20608116459292081</v>
      </c>
      <c r="L24">
        <f t="shared" si="6"/>
        <v>-10000</v>
      </c>
      <c r="O24" s="3">
        <f>SUM(H$4:H23)+G24</f>
        <v>295308.02587078861</v>
      </c>
      <c r="P24" s="7">
        <f>O24/SUM($C$4:C24)-1</f>
        <v>0.40622869462280287</v>
      </c>
    </row>
    <row r="25" spans="1:16" x14ac:dyDescent="0.2">
      <c r="A25" s="2">
        <f>净值数据!A25</f>
        <v>41578</v>
      </c>
      <c r="B25" s="3">
        <f>净值数据!B25</f>
        <v>6.9537180240616996</v>
      </c>
      <c r="C25">
        <v>10000</v>
      </c>
      <c r="D25">
        <f t="shared" si="7"/>
        <v>117500</v>
      </c>
      <c r="E25" s="3">
        <f t="shared" si="0"/>
        <v>1438.0795950306529</v>
      </c>
      <c r="F25">
        <f t="shared" si="8"/>
        <v>18913.114056564405</v>
      </c>
      <c r="G25" s="3">
        <f t="shared" si="1"/>
        <v>131516.46210626658</v>
      </c>
      <c r="H25">
        <f t="shared" si="2"/>
        <v>0</v>
      </c>
      <c r="I25">
        <f t="shared" si="3"/>
        <v>117500</v>
      </c>
      <c r="J25">
        <f t="shared" si="4"/>
        <v>18913.114056564405</v>
      </c>
      <c r="K25" s="7">
        <f t="shared" si="5"/>
        <v>0.11928903920226874</v>
      </c>
      <c r="L25">
        <f t="shared" si="6"/>
        <v>-10000</v>
      </c>
      <c r="O25" s="3">
        <f>SUM(H$4:H24)+G25</f>
        <v>297170.7627833162</v>
      </c>
      <c r="P25" s="7">
        <f>O25/SUM($C$4:C25)-1</f>
        <v>0.35077619446961905</v>
      </c>
    </row>
    <row r="26" spans="1:16" x14ac:dyDescent="0.2">
      <c r="A26" s="2">
        <f>净值数据!A26</f>
        <v>41607</v>
      </c>
      <c r="B26" s="3">
        <f>净值数据!B26</f>
        <v>6.6665667217287998</v>
      </c>
      <c r="C26">
        <v>10000</v>
      </c>
      <c r="D26">
        <f t="shared" si="7"/>
        <v>127500</v>
      </c>
      <c r="E26" s="3">
        <f t="shared" si="0"/>
        <v>1500.0224879481536</v>
      </c>
      <c r="F26">
        <f t="shared" si="8"/>
        <v>20413.136544512559</v>
      </c>
      <c r="G26" s="3">
        <f t="shared" si="1"/>
        <v>136085.53677375344</v>
      </c>
      <c r="H26">
        <f>IF(K26&gt;$N$2,G26*$N$1,0)</f>
        <v>0</v>
      </c>
      <c r="I26">
        <f t="shared" si="3"/>
        <v>127500</v>
      </c>
      <c r="J26">
        <f t="shared" si="4"/>
        <v>20413.136544512559</v>
      </c>
      <c r="K26" s="7">
        <f t="shared" si="5"/>
        <v>6.7337543323556348E-2</v>
      </c>
      <c r="L26">
        <f t="shared" si="6"/>
        <v>-10000</v>
      </c>
      <c r="O26" s="3">
        <f>SUM(H$4:H25)+G26</f>
        <v>301739.83745080302</v>
      </c>
      <c r="P26" s="7">
        <f>O26/SUM($C$4:C26)-1</f>
        <v>0.31191233674262175</v>
      </c>
    </row>
    <row r="27" spans="1:16" x14ac:dyDescent="0.2">
      <c r="A27" s="2">
        <f>净值数据!A27</f>
        <v>41639</v>
      </c>
      <c r="B27" s="3">
        <f>净值数据!B27</f>
        <v>5.991373118946</v>
      </c>
      <c r="C27">
        <v>10000</v>
      </c>
      <c r="D27">
        <f t="shared" si="7"/>
        <v>137500</v>
      </c>
      <c r="E27" s="3">
        <f t="shared" si="0"/>
        <v>1669.0664729889493</v>
      </c>
      <c r="F27">
        <f t="shared" si="8"/>
        <v>22082.20301750151</v>
      </c>
      <c r="G27" s="3">
        <f t="shared" si="1"/>
        <v>132302.7175661668</v>
      </c>
      <c r="H27">
        <f t="shared" si="2"/>
        <v>0</v>
      </c>
      <c r="I27">
        <f t="shared" si="3"/>
        <v>137500</v>
      </c>
      <c r="J27">
        <f t="shared" si="4"/>
        <v>22082.20301750151</v>
      </c>
      <c r="K27" s="7">
        <f t="shared" si="5"/>
        <v>-3.7798417700605103E-2</v>
      </c>
      <c r="L27">
        <f t="shared" si="6"/>
        <v>-10000</v>
      </c>
      <c r="O27" s="3">
        <f>SUM(H$4:H26)+G27</f>
        <v>297957.01824321644</v>
      </c>
      <c r="P27" s="7">
        <f>O27/SUM($C$4:C27)-1</f>
        <v>0.24148757601340187</v>
      </c>
    </row>
    <row r="28" spans="1:16" x14ac:dyDescent="0.2">
      <c r="A28" s="2">
        <f>净值数据!A28</f>
        <v>41669</v>
      </c>
      <c r="B28" s="3">
        <f>净值数据!B28</f>
        <v>5.6964609706041003</v>
      </c>
      <c r="C28">
        <v>10000</v>
      </c>
      <c r="D28">
        <f t="shared" si="7"/>
        <v>147500</v>
      </c>
      <c r="E28" s="3">
        <f t="shared" si="0"/>
        <v>1755.4759089202566</v>
      </c>
      <c r="F28">
        <f t="shared" si="8"/>
        <v>23837.678926421766</v>
      </c>
      <c r="G28" s="3">
        <f t="shared" si="1"/>
        <v>135790.40763415344</v>
      </c>
      <c r="H28">
        <f t="shared" si="2"/>
        <v>0</v>
      </c>
      <c r="I28">
        <f t="shared" si="3"/>
        <v>147500</v>
      </c>
      <c r="J28">
        <f t="shared" si="4"/>
        <v>23837.678926421766</v>
      </c>
      <c r="K28" s="7">
        <f t="shared" si="5"/>
        <v>-7.9387066887095292E-2</v>
      </c>
      <c r="L28">
        <f t="shared" si="6"/>
        <v>-10000</v>
      </c>
      <c r="O28" s="3">
        <f>SUM(H$4:H27)+G28</f>
        <v>301444.70831120305</v>
      </c>
      <c r="P28" s="7">
        <f>O28/SUM($C$4:C28)-1</f>
        <v>0.20577883324481228</v>
      </c>
    </row>
    <row r="29" spans="1:16" x14ac:dyDescent="0.2">
      <c r="A29" s="2">
        <f>净值数据!A29</f>
        <v>41698</v>
      </c>
      <c r="B29" s="3">
        <f>净值数据!B29</f>
        <v>5.8439170447751003</v>
      </c>
      <c r="C29">
        <v>10000</v>
      </c>
      <c r="D29">
        <f t="shared" si="7"/>
        <v>157500</v>
      </c>
      <c r="E29" s="3">
        <f t="shared" si="0"/>
        <v>1711.1810320683367</v>
      </c>
      <c r="F29">
        <f t="shared" si="8"/>
        <v>25548.859958490102</v>
      </c>
      <c r="G29" s="3">
        <f t="shared" si="1"/>
        <v>149305.41818599237</v>
      </c>
      <c r="H29">
        <f t="shared" si="2"/>
        <v>0</v>
      </c>
      <c r="I29">
        <f t="shared" si="3"/>
        <v>157500</v>
      </c>
      <c r="J29">
        <f t="shared" si="4"/>
        <v>25548.859958490102</v>
      </c>
      <c r="K29" s="7">
        <f t="shared" si="5"/>
        <v>-5.2029090882588114E-2</v>
      </c>
      <c r="L29">
        <f t="shared" si="6"/>
        <v>-10000</v>
      </c>
      <c r="O29" s="3">
        <f>SUM(H$4:H28)+G29</f>
        <v>314959.71886304196</v>
      </c>
      <c r="P29" s="7">
        <f>O29/SUM($C$4:C29)-1</f>
        <v>0.21138353408862298</v>
      </c>
    </row>
    <row r="30" spans="1:16" x14ac:dyDescent="0.2">
      <c r="A30" s="2">
        <f>净值数据!A30</f>
        <v>41729</v>
      </c>
      <c r="B30" s="3">
        <f>净值数据!B30</f>
        <v>5.9448080428920003</v>
      </c>
      <c r="C30">
        <v>10000</v>
      </c>
      <c r="D30">
        <f t="shared" si="7"/>
        <v>167500</v>
      </c>
      <c r="E30" s="3">
        <f t="shared" si="0"/>
        <v>1682.1401007147156</v>
      </c>
      <c r="F30">
        <f t="shared" si="8"/>
        <v>27231.000059204816</v>
      </c>
      <c r="G30" s="3">
        <f t="shared" si="1"/>
        <v>161883.06816795332</v>
      </c>
      <c r="H30">
        <f t="shared" si="2"/>
        <v>0</v>
      </c>
      <c r="I30">
        <f t="shared" si="3"/>
        <v>167500</v>
      </c>
      <c r="J30">
        <f t="shared" si="4"/>
        <v>27231.000059204816</v>
      </c>
      <c r="K30" s="7">
        <f t="shared" si="5"/>
        <v>-3.3533921385353382E-2</v>
      </c>
      <c r="L30">
        <f t="shared" si="6"/>
        <v>-10000</v>
      </c>
      <c r="O30" s="3">
        <f>SUM(H$4:H29)+G30</f>
        <v>327537.36884500296</v>
      </c>
      <c r="P30" s="7">
        <f>O30/SUM($C$4:C30)-1</f>
        <v>0.21310136609260355</v>
      </c>
    </row>
    <row r="31" spans="1:16" x14ac:dyDescent="0.2">
      <c r="A31" s="2">
        <f>净值数据!A31</f>
        <v>41759</v>
      </c>
      <c r="B31" s="3">
        <f>净值数据!B31</f>
        <v>6.1077858090810002</v>
      </c>
      <c r="C31">
        <v>10000</v>
      </c>
      <c r="D31">
        <f t="shared" si="7"/>
        <v>177500</v>
      </c>
      <c r="E31" s="3">
        <f t="shared" si="0"/>
        <v>1637.2545325888952</v>
      </c>
      <c r="F31">
        <f t="shared" si="8"/>
        <v>28868.254591793713</v>
      </c>
      <c r="G31" s="3">
        <f t="shared" si="1"/>
        <v>176321.11572869506</v>
      </c>
      <c r="H31">
        <f t="shared" si="2"/>
        <v>0</v>
      </c>
      <c r="I31">
        <f t="shared" si="3"/>
        <v>177500</v>
      </c>
      <c r="J31">
        <f t="shared" si="4"/>
        <v>28868.254591793713</v>
      </c>
      <c r="K31" s="7">
        <f t="shared" si="5"/>
        <v>-6.6416015284784802E-3</v>
      </c>
      <c r="L31">
        <f t="shared" si="6"/>
        <v>-10000</v>
      </c>
      <c r="O31" s="3">
        <f>SUM(H$4:H30)+G31</f>
        <v>341975.41640574468</v>
      </c>
      <c r="P31" s="7">
        <f>O31/SUM($C$4:C31)-1</f>
        <v>0.22134077287765952</v>
      </c>
    </row>
    <row r="32" spans="1:16" x14ac:dyDescent="0.2">
      <c r="A32" s="2">
        <f>净值数据!A32</f>
        <v>41789</v>
      </c>
      <c r="B32" s="3">
        <f>净值数据!B32</f>
        <v>5.7818302767030998</v>
      </c>
      <c r="C32">
        <v>10000</v>
      </c>
      <c r="D32">
        <f t="shared" si="7"/>
        <v>187500</v>
      </c>
      <c r="E32" s="3">
        <f t="shared" si="0"/>
        <v>1729.5561303992779</v>
      </c>
      <c r="F32">
        <f t="shared" si="8"/>
        <v>30597.810722192989</v>
      </c>
      <c r="G32" s="3">
        <f t="shared" si="1"/>
        <v>176911.34843440616</v>
      </c>
      <c r="H32">
        <f t="shared" si="2"/>
        <v>0</v>
      </c>
      <c r="I32">
        <f t="shared" si="3"/>
        <v>187500</v>
      </c>
      <c r="J32">
        <f t="shared" si="4"/>
        <v>30597.810722192989</v>
      </c>
      <c r="K32" s="7">
        <f t="shared" si="5"/>
        <v>-5.6472808349833814E-2</v>
      </c>
      <c r="L32">
        <f t="shared" si="6"/>
        <v>-10000</v>
      </c>
      <c r="O32" s="3">
        <f>SUM(H$4:H31)+G32</f>
        <v>342565.64911145577</v>
      </c>
      <c r="P32" s="7">
        <f>O32/SUM($C$4:C32)-1</f>
        <v>0.18126085900501998</v>
      </c>
    </row>
    <row r="33" spans="1:16" x14ac:dyDescent="0.2">
      <c r="A33" s="2">
        <f>净值数据!A33</f>
        <v>41820</v>
      </c>
      <c r="B33" s="3">
        <f>净值数据!B33</f>
        <v>5.8602691775139002</v>
      </c>
      <c r="C33">
        <v>10000</v>
      </c>
      <c r="D33">
        <f t="shared" si="7"/>
        <v>197500</v>
      </c>
      <c r="E33" s="3">
        <f t="shared" si="0"/>
        <v>1706.4062583286143</v>
      </c>
      <c r="F33">
        <f t="shared" si="8"/>
        <v>32304.216980521604</v>
      </c>
      <c r="G33" s="3">
        <f t="shared" si="1"/>
        <v>189311.40707467191</v>
      </c>
      <c r="H33">
        <f t="shared" si="2"/>
        <v>0</v>
      </c>
      <c r="I33">
        <f t="shared" si="3"/>
        <v>197500</v>
      </c>
      <c r="J33">
        <f t="shared" si="4"/>
        <v>32304.216980521604</v>
      </c>
      <c r="K33" s="7">
        <f t="shared" si="5"/>
        <v>-4.1461230001661242E-2</v>
      </c>
      <c r="L33">
        <f t="shared" si="6"/>
        <v>-10000</v>
      </c>
      <c r="O33" s="3">
        <f>SUM(H$4:H32)+G33</f>
        <v>354965.70775172149</v>
      </c>
      <c r="P33" s="7">
        <f>O33/SUM($C$4:C33)-1</f>
        <v>0.18321902583907157</v>
      </c>
    </row>
    <row r="34" spans="1:16" x14ac:dyDescent="0.2">
      <c r="A34" s="2">
        <f>净值数据!A34</f>
        <v>41851</v>
      </c>
      <c r="B34" s="3">
        <f>净值数据!B34</f>
        <v>6.2754895379173998</v>
      </c>
      <c r="C34">
        <v>10000</v>
      </c>
      <c r="D34">
        <f t="shared" si="7"/>
        <v>207500</v>
      </c>
      <c r="E34" s="3">
        <f t="shared" si="0"/>
        <v>1593.5011825895938</v>
      </c>
      <c r="F34">
        <f t="shared" si="8"/>
        <v>33897.718163111196</v>
      </c>
      <c r="G34" s="3">
        <f t="shared" si="1"/>
        <v>212724.77569187694</v>
      </c>
      <c r="H34">
        <f t="shared" si="2"/>
        <v>0</v>
      </c>
      <c r="I34">
        <f t="shared" si="3"/>
        <v>207500</v>
      </c>
      <c r="J34">
        <f t="shared" si="4"/>
        <v>33897.718163111196</v>
      </c>
      <c r="K34" s="7">
        <f t="shared" si="5"/>
        <v>2.5179641888563697E-2</v>
      </c>
      <c r="L34">
        <f t="shared" si="6"/>
        <v>-10000</v>
      </c>
      <c r="O34" s="3">
        <f>SUM(H$4:H33)+G34</f>
        <v>378379.07636892656</v>
      </c>
      <c r="P34" s="7">
        <f>O34/SUM($C$4:C34)-1</f>
        <v>0.22057766570621462</v>
      </c>
    </row>
    <row r="35" spans="1:16" x14ac:dyDescent="0.2">
      <c r="A35" s="2">
        <f>净值数据!A35</f>
        <v>41880</v>
      </c>
      <c r="B35" s="3">
        <f>净值数据!B35</f>
        <v>5.9074533093778996</v>
      </c>
      <c r="C35">
        <v>10000</v>
      </c>
      <c r="D35">
        <f t="shared" si="7"/>
        <v>217500</v>
      </c>
      <c r="E35" s="3">
        <f t="shared" si="0"/>
        <v>1692.77681537073</v>
      </c>
      <c r="F35">
        <f t="shared" si="8"/>
        <v>35590.494978481926</v>
      </c>
      <c r="G35" s="3">
        <f t="shared" si="1"/>
        <v>210249.18734303056</v>
      </c>
      <c r="H35">
        <f t="shared" si="2"/>
        <v>0</v>
      </c>
      <c r="I35">
        <f t="shared" si="3"/>
        <v>217500</v>
      </c>
      <c r="J35">
        <f t="shared" si="4"/>
        <v>35590.494978481926</v>
      </c>
      <c r="K35" s="7">
        <f t="shared" si="5"/>
        <v>-3.3337069687215837E-2</v>
      </c>
      <c r="L35">
        <f t="shared" si="6"/>
        <v>-10000</v>
      </c>
      <c r="O35" s="3">
        <f>SUM(H$4:H34)+G35</f>
        <v>375903.48802008014</v>
      </c>
      <c r="P35" s="7">
        <f>O35/SUM($C$4:C35)-1</f>
        <v>0.1746984000627505</v>
      </c>
    </row>
    <row r="36" spans="1:16" x14ac:dyDescent="0.2">
      <c r="A36" s="2">
        <f>净值数据!A36</f>
        <v>41912</v>
      </c>
      <c r="B36" s="3">
        <f>净值数据!B36</f>
        <v>5.8885796566322997</v>
      </c>
      <c r="C36">
        <v>10000</v>
      </c>
      <c r="D36">
        <f t="shared" si="7"/>
        <v>227500</v>
      </c>
      <c r="E36" s="3">
        <f t="shared" si="0"/>
        <v>1698.2023820866571</v>
      </c>
      <c r="F36">
        <f t="shared" si="8"/>
        <v>37288.697360568585</v>
      </c>
      <c r="G36" s="3">
        <f t="shared" si="1"/>
        <v>219577.4646997627</v>
      </c>
      <c r="H36">
        <f t="shared" si="2"/>
        <v>0</v>
      </c>
      <c r="I36">
        <f t="shared" si="3"/>
        <v>227500</v>
      </c>
      <c r="J36">
        <f t="shared" si="4"/>
        <v>37288.697360568585</v>
      </c>
      <c r="K36" s="7">
        <f t="shared" si="5"/>
        <v>-3.4824330990054109E-2</v>
      </c>
      <c r="L36">
        <f t="shared" si="6"/>
        <v>-10000</v>
      </c>
      <c r="O36" s="3">
        <f>SUM(H$4:H35)+G36</f>
        <v>385231.76537681231</v>
      </c>
      <c r="P36" s="7">
        <f>O36/SUM($C$4:C36)-1</f>
        <v>0.16736898599034045</v>
      </c>
    </row>
    <row r="37" spans="1:16" x14ac:dyDescent="0.2">
      <c r="A37" s="2">
        <f>净值数据!A37</f>
        <v>41943</v>
      </c>
      <c r="B37" s="3">
        <f>净值数据!B37</f>
        <v>6.0773161840884997</v>
      </c>
      <c r="C37">
        <v>10000</v>
      </c>
      <c r="D37">
        <f t="shared" si="7"/>
        <v>237500</v>
      </c>
      <c r="E37" s="3">
        <f t="shared" si="0"/>
        <v>1645.463177674018</v>
      </c>
      <c r="F37">
        <f t="shared" si="8"/>
        <v>38934.160538242606</v>
      </c>
      <c r="G37" s="3">
        <f t="shared" si="1"/>
        <v>236615.2039529616</v>
      </c>
      <c r="H37">
        <f t="shared" si="2"/>
        <v>0</v>
      </c>
      <c r="I37">
        <f t="shared" si="3"/>
        <v>237500</v>
      </c>
      <c r="J37">
        <f t="shared" si="4"/>
        <v>38934.160538242606</v>
      </c>
      <c r="K37" s="7">
        <f t="shared" si="5"/>
        <v>-3.7254570401616949E-3</v>
      </c>
      <c r="L37">
        <f t="shared" si="6"/>
        <v>-10000</v>
      </c>
      <c r="O37" s="3">
        <f>SUM(H$4:H36)+G37</f>
        <v>402269.50463001122</v>
      </c>
      <c r="P37" s="7">
        <f>O37/SUM($C$4:C37)-1</f>
        <v>0.18314560185297424</v>
      </c>
    </row>
    <row r="38" spans="1:16" x14ac:dyDescent="0.2">
      <c r="A38" s="2">
        <f>净值数据!A38</f>
        <v>41971</v>
      </c>
      <c r="B38" s="3">
        <f>净值数据!B38</f>
        <v>6.9171937312683998</v>
      </c>
      <c r="C38">
        <v>10000</v>
      </c>
      <c r="D38">
        <f t="shared" si="7"/>
        <v>247500</v>
      </c>
      <c r="E38" s="3">
        <f t="shared" si="0"/>
        <v>1445.6729691979162</v>
      </c>
      <c r="F38">
        <f t="shared" si="8"/>
        <v>40379.833507440519</v>
      </c>
      <c r="G38" s="3">
        <f t="shared" si="1"/>
        <v>279315.13120732922</v>
      </c>
      <c r="H38">
        <f t="shared" si="2"/>
        <v>0</v>
      </c>
      <c r="I38">
        <f t="shared" si="3"/>
        <v>247500</v>
      </c>
      <c r="J38">
        <f t="shared" si="4"/>
        <v>40379.833507440519</v>
      </c>
      <c r="K38" s="7">
        <f t="shared" si="5"/>
        <v>0.1285459846760777</v>
      </c>
      <c r="L38">
        <f t="shared" si="6"/>
        <v>-10000</v>
      </c>
      <c r="O38" s="3">
        <f>SUM(H$4:H37)+G38</f>
        <v>444969.43188437884</v>
      </c>
      <c r="P38" s="7">
        <f>O38/SUM($C$4:C38)-1</f>
        <v>0.27134123395536802</v>
      </c>
    </row>
    <row r="39" spans="1:16" x14ac:dyDescent="0.2">
      <c r="A39" s="2">
        <f>净值数据!A39</f>
        <v>42004</v>
      </c>
      <c r="B39" s="3">
        <f>净值数据!B39</f>
        <v>10.267267093615001</v>
      </c>
      <c r="C39">
        <v>10000</v>
      </c>
      <c r="D39">
        <f t="shared" si="7"/>
        <v>257500</v>
      </c>
      <c r="E39" s="3">
        <f t="shared" si="0"/>
        <v>973.96901325561032</v>
      </c>
      <c r="F39">
        <f t="shared" si="8"/>
        <v>41353.802520696132</v>
      </c>
      <c r="G39" s="3">
        <f t="shared" si="1"/>
        <v>424590.53581659647</v>
      </c>
      <c r="H39">
        <f t="shared" si="2"/>
        <v>212295.26790829824</v>
      </c>
      <c r="I39">
        <f t="shared" si="3"/>
        <v>128750</v>
      </c>
      <c r="J39">
        <f t="shared" si="4"/>
        <v>20676.901260348066</v>
      </c>
      <c r="K39" s="7">
        <f t="shared" si="5"/>
        <v>0.64889528472464653</v>
      </c>
      <c r="L39">
        <f t="shared" si="6"/>
        <v>202295.26790829824</v>
      </c>
      <c r="O39" s="3">
        <f>SUM(H$4:H38)+G39</f>
        <v>590244.83649364603</v>
      </c>
      <c r="P39" s="6">
        <f>O39/SUM($C$4:C39)-1</f>
        <v>0.63956899026012781</v>
      </c>
    </row>
    <row r="40" spans="1:16" x14ac:dyDescent="0.2">
      <c r="A40" s="2">
        <f>净值数据!A40</f>
        <v>42034</v>
      </c>
      <c r="B40" s="3">
        <f>净值数据!B40</f>
        <v>9.0032989875571996</v>
      </c>
      <c r="C40">
        <v>10000</v>
      </c>
      <c r="D40">
        <f t="shared" si="7"/>
        <v>138750</v>
      </c>
      <c r="E40" s="3">
        <f t="shared" si="0"/>
        <v>1110.7039779330075</v>
      </c>
      <c r="F40">
        <f t="shared" si="8"/>
        <v>21787.605238281074</v>
      </c>
      <c r="G40" s="3">
        <f t="shared" si="1"/>
        <v>196160.32418311192</v>
      </c>
      <c r="H40">
        <f t="shared" si="2"/>
        <v>0</v>
      </c>
      <c r="I40">
        <f t="shared" si="3"/>
        <v>138750</v>
      </c>
      <c r="J40">
        <f t="shared" si="4"/>
        <v>21787.605238281074</v>
      </c>
      <c r="K40" s="7">
        <f t="shared" si="5"/>
        <v>0.41376810222062654</v>
      </c>
      <c r="L40">
        <f t="shared" si="6"/>
        <v>-10000</v>
      </c>
      <c r="O40" s="3">
        <f>SUM(H$4:H39)+G40</f>
        <v>574109.89276845974</v>
      </c>
      <c r="P40" s="7">
        <f>O40/SUM($C$4:C40)-1</f>
        <v>0.55164835883367491</v>
      </c>
    </row>
    <row r="41" spans="1:16" x14ac:dyDescent="0.2">
      <c r="A41" s="2">
        <f>净值数据!A41</f>
        <v>42062</v>
      </c>
      <c r="B41" s="3">
        <f>净值数据!B41</f>
        <v>8.7751266795304996</v>
      </c>
      <c r="C41">
        <v>10000</v>
      </c>
      <c r="D41">
        <f t="shared" si="7"/>
        <v>148750</v>
      </c>
      <c r="E41" s="3">
        <f t="shared" si="0"/>
        <v>1139.5846880850995</v>
      </c>
      <c r="F41">
        <f t="shared" si="8"/>
        <v>22927.189926366173</v>
      </c>
      <c r="G41" s="3">
        <f t="shared" si="1"/>
        <v>201188.99600951871</v>
      </c>
      <c r="H41">
        <f t="shared" si="2"/>
        <v>0</v>
      </c>
      <c r="I41">
        <f t="shared" si="3"/>
        <v>148750</v>
      </c>
      <c r="J41">
        <f t="shared" si="4"/>
        <v>22927.189926366173</v>
      </c>
      <c r="K41" s="7">
        <f t="shared" si="5"/>
        <v>0.35253106561020986</v>
      </c>
      <c r="L41">
        <f t="shared" si="6"/>
        <v>-10000</v>
      </c>
      <c r="O41" s="3">
        <f>SUM(H$4:H40)+G41</f>
        <v>579138.56459486659</v>
      </c>
      <c r="P41" s="7">
        <f>O41/SUM($C$4:C41)-1</f>
        <v>0.52404885419701741</v>
      </c>
    </row>
    <row r="42" spans="1:16" x14ac:dyDescent="0.2">
      <c r="A42" s="2">
        <f>净值数据!A42</f>
        <v>42094</v>
      </c>
      <c r="B42" s="3">
        <f>净值数据!B42</f>
        <v>9.2219641160828996</v>
      </c>
      <c r="C42">
        <v>10000</v>
      </c>
      <c r="D42">
        <f t="shared" si="7"/>
        <v>158750</v>
      </c>
      <c r="E42" s="3">
        <f t="shared" si="0"/>
        <v>1084.3676980438715</v>
      </c>
      <c r="F42">
        <f t="shared" si="8"/>
        <v>24011.557624410045</v>
      </c>
      <c r="G42" s="3">
        <f t="shared" si="1"/>
        <v>221433.72278356619</v>
      </c>
      <c r="H42">
        <f t="shared" si="2"/>
        <v>0</v>
      </c>
      <c r="I42">
        <f t="shared" si="3"/>
        <v>158750</v>
      </c>
      <c r="J42">
        <f t="shared" si="4"/>
        <v>24011.557624410045</v>
      </c>
      <c r="K42" s="7">
        <f t="shared" si="5"/>
        <v>0.3948580962744328</v>
      </c>
      <c r="L42">
        <f t="shared" si="6"/>
        <v>-10000</v>
      </c>
      <c r="O42" s="3">
        <f>SUM(H$4:H41)+G42</f>
        <v>599383.29136891407</v>
      </c>
      <c r="P42" s="7">
        <f>O42/SUM($C$4:C42)-1</f>
        <v>0.5368802342792669</v>
      </c>
    </row>
    <row r="43" spans="1:16" x14ac:dyDescent="0.2">
      <c r="A43" s="2">
        <f>净值数据!A43</f>
        <v>42124</v>
      </c>
      <c r="B43" s="3">
        <f>净值数据!B43</f>
        <v>10.096624630186</v>
      </c>
      <c r="C43">
        <v>10000</v>
      </c>
      <c r="D43">
        <f t="shared" si="7"/>
        <v>168750</v>
      </c>
      <c r="E43" s="3">
        <f t="shared" si="0"/>
        <v>990.43000668786681</v>
      </c>
      <c r="F43">
        <f t="shared" si="8"/>
        <v>25001.987631097913</v>
      </c>
      <c r="G43" s="3">
        <f t="shared" si="1"/>
        <v>252435.68411974891</v>
      </c>
      <c r="H43">
        <f t="shared" si="2"/>
        <v>0</v>
      </c>
      <c r="I43">
        <f t="shared" si="3"/>
        <v>168750</v>
      </c>
      <c r="J43">
        <f t="shared" si="4"/>
        <v>25001.987631097913</v>
      </c>
      <c r="K43" s="7">
        <f t="shared" si="5"/>
        <v>0.49591516515406764</v>
      </c>
      <c r="L43">
        <f t="shared" si="6"/>
        <v>-10000</v>
      </c>
      <c r="O43" s="3">
        <f>SUM(H$4:H42)+G43</f>
        <v>630385.25270509673</v>
      </c>
      <c r="P43" s="7">
        <f>O43/SUM($C$4:C43)-1</f>
        <v>0.57596313176274183</v>
      </c>
    </row>
    <row r="44" spans="1:16" x14ac:dyDescent="0.2">
      <c r="A44" s="2">
        <f>净值数据!A44</f>
        <v>42153</v>
      </c>
      <c r="B44" s="3">
        <f>净值数据!B44</f>
        <v>9.5261938601185996</v>
      </c>
      <c r="C44">
        <v>10000</v>
      </c>
      <c r="D44">
        <f t="shared" si="7"/>
        <v>178750</v>
      </c>
      <c r="E44" s="3">
        <f t="shared" si="0"/>
        <v>1049.7371927171239</v>
      </c>
      <c r="F44">
        <f t="shared" si="8"/>
        <v>26051.724823815035</v>
      </c>
      <c r="G44" s="3">
        <f t="shared" si="1"/>
        <v>248173.7810621261</v>
      </c>
      <c r="H44">
        <f t="shared" si="2"/>
        <v>0</v>
      </c>
      <c r="I44">
        <f t="shared" si="3"/>
        <v>178750</v>
      </c>
      <c r="J44">
        <f t="shared" si="4"/>
        <v>26051.724823815035</v>
      </c>
      <c r="K44" s="7">
        <f t="shared" si="5"/>
        <v>0.38838478915874752</v>
      </c>
      <c r="L44">
        <f t="shared" si="6"/>
        <v>-10000</v>
      </c>
      <c r="O44" s="3">
        <f>SUM(H$4:H43)+G44</f>
        <v>626123.34964747401</v>
      </c>
      <c r="P44" s="7">
        <f>O44/SUM($C$4:C44)-1</f>
        <v>0.52713012109140012</v>
      </c>
    </row>
    <row r="45" spans="1:16" x14ac:dyDescent="0.2">
      <c r="A45" s="2">
        <f>净值数据!A45</f>
        <v>42185</v>
      </c>
      <c r="B45" s="3">
        <f>净值数据!B45</f>
        <v>9.4501364241097008</v>
      </c>
      <c r="C45">
        <v>10000</v>
      </c>
      <c r="D45">
        <f t="shared" si="7"/>
        <v>188750</v>
      </c>
      <c r="E45" s="3">
        <f t="shared" si="0"/>
        <v>1058.1857817933144</v>
      </c>
      <c r="F45">
        <f t="shared" si="8"/>
        <v>27109.910605608351</v>
      </c>
      <c r="G45" s="3">
        <f t="shared" si="1"/>
        <v>256192.35366841735</v>
      </c>
      <c r="H45">
        <f t="shared" si="2"/>
        <v>0</v>
      </c>
      <c r="I45">
        <f t="shared" si="3"/>
        <v>188750</v>
      </c>
      <c r="J45">
        <f t="shared" si="4"/>
        <v>27109.910605608351</v>
      </c>
      <c r="K45" s="7">
        <f t="shared" si="5"/>
        <v>0.3573104830114826</v>
      </c>
      <c r="L45">
        <f t="shared" si="6"/>
        <v>-10000</v>
      </c>
      <c r="O45" s="3">
        <f>SUM(H$4:H44)+G45</f>
        <v>634141.92225376517</v>
      </c>
      <c r="P45" s="7">
        <f>O45/SUM($C$4:C45)-1</f>
        <v>0.50986171965182181</v>
      </c>
    </row>
    <row r="46" spans="1:16" x14ac:dyDescent="0.2">
      <c r="A46" s="2">
        <f>净值数据!A46</f>
        <v>42216</v>
      </c>
      <c r="B46" s="3">
        <f>净值数据!B46</f>
        <v>8.7399131942908994</v>
      </c>
      <c r="C46">
        <v>10000</v>
      </c>
      <c r="D46">
        <f t="shared" si="7"/>
        <v>198750</v>
      </c>
      <c r="E46" s="3">
        <f t="shared" si="0"/>
        <v>1144.1761236864706</v>
      </c>
      <c r="F46">
        <f t="shared" si="8"/>
        <v>28254.086729294821</v>
      </c>
      <c r="G46" s="3">
        <f t="shared" si="1"/>
        <v>246938.26539800322</v>
      </c>
      <c r="H46">
        <f t="shared" si="2"/>
        <v>0</v>
      </c>
      <c r="I46">
        <f t="shared" si="3"/>
        <v>198750</v>
      </c>
      <c r="J46">
        <f t="shared" si="4"/>
        <v>28254.086729294821</v>
      </c>
      <c r="K46" s="7">
        <f t="shared" si="5"/>
        <v>0.24245668124781483</v>
      </c>
      <c r="L46">
        <f t="shared" si="6"/>
        <v>-10000</v>
      </c>
      <c r="O46" s="3">
        <f>SUM(H$4:H45)+G46</f>
        <v>624887.83398335101</v>
      </c>
      <c r="P46" s="7">
        <f>O46/SUM($C$4:C46)-1</f>
        <v>0.45322752089151397</v>
      </c>
    </row>
    <row r="47" spans="1:16" x14ac:dyDescent="0.2">
      <c r="A47" s="2">
        <f>净值数据!A47</f>
        <v>42247</v>
      </c>
      <c r="B47" s="3">
        <f>净值数据!B47</f>
        <v>8.2399401622742001</v>
      </c>
      <c r="C47">
        <v>10000</v>
      </c>
      <c r="D47">
        <f t="shared" si="7"/>
        <v>208750</v>
      </c>
      <c r="E47" s="3">
        <f t="shared" si="0"/>
        <v>1213.6010460105124</v>
      </c>
      <c r="F47">
        <f t="shared" si="8"/>
        <v>29467.687775305334</v>
      </c>
      <c r="G47" s="3">
        <f t="shared" si="1"/>
        <v>242811.98398909491</v>
      </c>
      <c r="H47">
        <f t="shared" si="2"/>
        <v>0</v>
      </c>
      <c r="I47">
        <f t="shared" si="3"/>
        <v>208750</v>
      </c>
      <c r="J47">
        <f t="shared" si="4"/>
        <v>29467.687775305334</v>
      </c>
      <c r="K47" s="7">
        <f t="shared" si="5"/>
        <v>0.16317118078608339</v>
      </c>
      <c r="L47">
        <f t="shared" si="6"/>
        <v>-10000</v>
      </c>
      <c r="O47" s="3">
        <f>SUM(H$4:H46)+G47</f>
        <v>620761.5525744427</v>
      </c>
      <c r="P47" s="7">
        <f>O47/SUM($C$4:C47)-1</f>
        <v>0.41082171039646065</v>
      </c>
    </row>
    <row r="48" spans="1:16" x14ac:dyDescent="0.2">
      <c r="A48" s="2">
        <f>净值数据!A48</f>
        <v>42277</v>
      </c>
      <c r="B48" s="3">
        <f>净值数据!B48</f>
        <v>8.1245617702704003</v>
      </c>
      <c r="C48">
        <v>10000</v>
      </c>
      <c r="D48">
        <f t="shared" si="7"/>
        <v>218750</v>
      </c>
      <c r="E48" s="3">
        <f t="shared" si="0"/>
        <v>1230.8356170781112</v>
      </c>
      <c r="F48">
        <f t="shared" si="8"/>
        <v>30698.523392383446</v>
      </c>
      <c r="G48" s="3">
        <f t="shared" si="1"/>
        <v>249412.04955751015</v>
      </c>
      <c r="H48">
        <f t="shared" si="2"/>
        <v>0</v>
      </c>
      <c r="I48">
        <f t="shared" si="3"/>
        <v>218750</v>
      </c>
      <c r="J48">
        <f t="shared" si="4"/>
        <v>30698.523392383446</v>
      </c>
      <c r="K48" s="7">
        <f t="shared" si="5"/>
        <v>0.14016936940576064</v>
      </c>
      <c r="L48">
        <f t="shared" si="6"/>
        <v>-10000</v>
      </c>
      <c r="O48" s="3">
        <f>SUM(H$4:H47)+G48</f>
        <v>627361.61814285803</v>
      </c>
      <c r="P48" s="7">
        <f>O48/SUM($C$4:C48)-1</f>
        <v>0.39413692920635124</v>
      </c>
    </row>
    <row r="49" spans="1:16" x14ac:dyDescent="0.2">
      <c r="A49" s="2">
        <f>净值数据!A49</f>
        <v>42307</v>
      </c>
      <c r="B49" s="3">
        <f>净值数据!B49</f>
        <v>8.2687847602751994</v>
      </c>
      <c r="C49">
        <v>10000</v>
      </c>
      <c r="D49">
        <f t="shared" si="7"/>
        <v>228750</v>
      </c>
      <c r="E49" s="3">
        <f t="shared" si="0"/>
        <v>1209.3675539895396</v>
      </c>
      <c r="F49">
        <f t="shared" si="8"/>
        <v>31907.890946372987</v>
      </c>
      <c r="G49" s="3">
        <f t="shared" si="1"/>
        <v>263839.48238989199</v>
      </c>
      <c r="H49">
        <f t="shared" si="2"/>
        <v>0</v>
      </c>
      <c r="I49">
        <f t="shared" si="3"/>
        <v>228750</v>
      </c>
      <c r="J49">
        <f t="shared" si="4"/>
        <v>31907.890946372987</v>
      </c>
      <c r="K49" s="7">
        <f t="shared" si="5"/>
        <v>0.15339664432739664</v>
      </c>
      <c r="L49">
        <f t="shared" si="6"/>
        <v>-10000</v>
      </c>
      <c r="O49" s="3">
        <f>SUM(H$4:H48)+G49</f>
        <v>641789.05097523984</v>
      </c>
      <c r="P49" s="7">
        <f>O49/SUM($C$4:C49)-1</f>
        <v>0.39519358907660829</v>
      </c>
    </row>
    <row r="50" spans="1:16" x14ac:dyDescent="0.2">
      <c r="A50" s="2">
        <f>净值数据!A50</f>
        <v>42338</v>
      </c>
      <c r="B50" s="3">
        <f>净值数据!B50</f>
        <v>8.2976293582762004</v>
      </c>
      <c r="C50">
        <v>10000</v>
      </c>
      <c r="D50">
        <f t="shared" si="7"/>
        <v>238750</v>
      </c>
      <c r="E50" s="3">
        <f t="shared" si="0"/>
        <v>1205.1634952850509</v>
      </c>
      <c r="F50">
        <f t="shared" si="8"/>
        <v>33113.054441658038</v>
      </c>
      <c r="G50" s="3">
        <f t="shared" si="1"/>
        <v>274759.85267729987</v>
      </c>
      <c r="H50">
        <f t="shared" si="2"/>
        <v>0</v>
      </c>
      <c r="I50">
        <f t="shared" si="3"/>
        <v>238750</v>
      </c>
      <c r="J50">
        <f t="shared" si="4"/>
        <v>33113.054441658038</v>
      </c>
      <c r="K50" s="7">
        <f t="shared" si="5"/>
        <v>0.15082660807246029</v>
      </c>
      <c r="L50">
        <f t="shared" si="6"/>
        <v>-10000</v>
      </c>
      <c r="O50" s="3">
        <f>SUM(H$4:H49)+G50</f>
        <v>652709.42126264772</v>
      </c>
      <c r="P50" s="7">
        <f>O50/SUM($C$4:C50)-1</f>
        <v>0.38874344949499506</v>
      </c>
    </row>
    <row r="51" spans="1:16" x14ac:dyDescent="0.2">
      <c r="A51" s="2">
        <f>净值数据!A51</f>
        <v>42369</v>
      </c>
      <c r="B51" s="3">
        <f>净值数据!B51</f>
        <v>9.2687308243085003</v>
      </c>
      <c r="C51">
        <v>10000</v>
      </c>
      <c r="D51">
        <f t="shared" si="7"/>
        <v>248750</v>
      </c>
      <c r="E51" s="3">
        <f t="shared" si="0"/>
        <v>1078.8963655923255</v>
      </c>
      <c r="F51">
        <f t="shared" si="8"/>
        <v>34191.950807250367</v>
      </c>
      <c r="G51" s="3">
        <f t="shared" si="1"/>
        <v>316915.98839040135</v>
      </c>
      <c r="H51">
        <f t="shared" si="2"/>
        <v>0</v>
      </c>
      <c r="I51">
        <f t="shared" si="3"/>
        <v>248750</v>
      </c>
      <c r="J51">
        <f t="shared" si="4"/>
        <v>34191.950807250367</v>
      </c>
      <c r="K51" s="7">
        <f t="shared" si="5"/>
        <v>0.27403412418251794</v>
      </c>
      <c r="L51">
        <f t="shared" si="6"/>
        <v>-10000</v>
      </c>
      <c r="O51" s="3">
        <f>SUM(H$4:H50)+G51</f>
        <v>694865.5569757492</v>
      </c>
      <c r="P51" s="7">
        <f>O51/SUM($C$4:C51)-1</f>
        <v>0.44763657703281079</v>
      </c>
    </row>
    <row r="52" spans="1:16" x14ac:dyDescent="0.2">
      <c r="A52" s="2">
        <f>净值数据!A52</f>
        <v>42398</v>
      </c>
      <c r="B52" s="3">
        <f>净值数据!B52</f>
        <v>8.2591698942748994</v>
      </c>
      <c r="C52">
        <v>10000</v>
      </c>
      <c r="D52">
        <f t="shared" si="7"/>
        <v>258750</v>
      </c>
      <c r="E52" s="3">
        <f t="shared" si="0"/>
        <v>1210.7754323993033</v>
      </c>
      <c r="F52">
        <f t="shared" si="8"/>
        <v>35402.726239649674</v>
      </c>
      <c r="G52" s="3">
        <f t="shared" si="1"/>
        <v>292397.13073377061</v>
      </c>
      <c r="H52">
        <f t="shared" si="2"/>
        <v>0</v>
      </c>
      <c r="I52">
        <f t="shared" si="3"/>
        <v>258750</v>
      </c>
      <c r="J52">
        <f t="shared" si="4"/>
        <v>35402.726239649674</v>
      </c>
      <c r="K52" s="7">
        <f t="shared" si="5"/>
        <v>0.13003722022713271</v>
      </c>
      <c r="L52">
        <f t="shared" si="6"/>
        <v>-10000</v>
      </c>
      <c r="O52" s="3">
        <f>SUM(H$4:H51)+G52</f>
        <v>670346.6993191184</v>
      </c>
      <c r="P52" s="7">
        <f>O52/SUM($C$4:C52)-1</f>
        <v>0.36805448840636412</v>
      </c>
    </row>
    <row r="53" spans="1:16" x14ac:dyDescent="0.2">
      <c r="A53" s="2">
        <f>净值数据!A53</f>
        <v>42429</v>
      </c>
      <c r="B53" s="3">
        <f>净值数据!B53</f>
        <v>8.1991742559999992</v>
      </c>
      <c r="C53">
        <v>10000</v>
      </c>
      <c r="D53">
        <f t="shared" si="7"/>
        <v>268750</v>
      </c>
      <c r="E53" s="3">
        <f t="shared" si="0"/>
        <v>1219.6350129627006</v>
      </c>
      <c r="F53">
        <f t="shared" si="8"/>
        <v>36622.361252612376</v>
      </c>
      <c r="G53" s="3">
        <f t="shared" si="1"/>
        <v>300273.12157635129</v>
      </c>
      <c r="H53">
        <f t="shared" si="2"/>
        <v>0</v>
      </c>
      <c r="I53">
        <f t="shared" si="3"/>
        <v>268750</v>
      </c>
      <c r="J53">
        <f t="shared" si="4"/>
        <v>36622.361252612376</v>
      </c>
      <c r="K53" s="7">
        <f t="shared" si="5"/>
        <v>0.11729533609805132</v>
      </c>
      <c r="L53">
        <f t="shared" si="6"/>
        <v>-10000</v>
      </c>
      <c r="O53" s="3">
        <f>SUM(H$4:H52)+G53</f>
        <v>678222.6901616992</v>
      </c>
      <c r="P53" s="7">
        <f>O53/SUM($C$4:C53)-1</f>
        <v>0.35644538032339845</v>
      </c>
    </row>
    <row r="54" spans="1:16" x14ac:dyDescent="0.2">
      <c r="A54" s="2">
        <f>净值数据!A54</f>
        <v>42460</v>
      </c>
      <c r="B54" s="3">
        <f>净值数据!B54</f>
        <v>8.8395831327999996</v>
      </c>
      <c r="C54">
        <v>10000</v>
      </c>
      <c r="D54">
        <f t="shared" si="7"/>
        <v>278750</v>
      </c>
      <c r="E54" s="3">
        <f t="shared" si="0"/>
        <v>1131.2750669083227</v>
      </c>
      <c r="F54">
        <f t="shared" si="8"/>
        <v>37753.636319520701</v>
      </c>
      <c r="G54" s="3">
        <f t="shared" si="1"/>
        <v>333726.40681190067</v>
      </c>
      <c r="H54">
        <f t="shared" si="2"/>
        <v>0</v>
      </c>
      <c r="I54">
        <f t="shared" si="3"/>
        <v>278750</v>
      </c>
      <c r="J54">
        <f t="shared" si="4"/>
        <v>37753.636319520701</v>
      </c>
      <c r="K54" s="7">
        <f t="shared" si="5"/>
        <v>0.19722477780054049</v>
      </c>
      <c r="L54">
        <f t="shared" si="6"/>
        <v>-10000</v>
      </c>
      <c r="O54" s="3">
        <f>SUM(H$4:H53)+G54</f>
        <v>711675.97539724852</v>
      </c>
      <c r="P54" s="7">
        <f>O54/SUM($C$4:C54)-1</f>
        <v>0.39544308901421288</v>
      </c>
    </row>
    <row r="55" spans="1:16" x14ac:dyDescent="0.2">
      <c r="A55" s="2">
        <f>净值数据!A55</f>
        <v>42489</v>
      </c>
      <c r="B55" s="3">
        <f>净值数据!B55</f>
        <v>9.0239432639999997</v>
      </c>
      <c r="C55">
        <v>10000</v>
      </c>
      <c r="D55">
        <f t="shared" si="7"/>
        <v>288750</v>
      </c>
      <c r="E55" s="3">
        <f t="shared" si="0"/>
        <v>1108.1629956489053</v>
      </c>
      <c r="F55">
        <f t="shared" si="8"/>
        <v>38861.799315169606</v>
      </c>
      <c r="G55" s="3">
        <f t="shared" si="1"/>
        <v>350686.67215704458</v>
      </c>
      <c r="H55">
        <f t="shared" si="2"/>
        <v>0</v>
      </c>
      <c r="I55">
        <f t="shared" si="3"/>
        <v>288750</v>
      </c>
      <c r="J55">
        <f t="shared" si="4"/>
        <v>38861.799315169606</v>
      </c>
      <c r="K55" s="7">
        <f t="shared" si="5"/>
        <v>0.21449929751357422</v>
      </c>
      <c r="L55">
        <f t="shared" si="6"/>
        <v>-10000</v>
      </c>
      <c r="O55" s="3">
        <f>SUM(H$4:H54)+G55</f>
        <v>728636.24074239237</v>
      </c>
      <c r="P55" s="7">
        <f>O55/SUM($C$4:C55)-1</f>
        <v>0.40122353988921611</v>
      </c>
    </row>
    <row r="56" spans="1:16" x14ac:dyDescent="0.2">
      <c r="A56" s="2">
        <f>净值数据!A56</f>
        <v>42521</v>
      </c>
      <c r="B56" s="3">
        <f>净值数据!B56</f>
        <v>8.8201768032000007</v>
      </c>
      <c r="C56">
        <v>10000</v>
      </c>
      <c r="D56">
        <f t="shared" si="7"/>
        <v>298750</v>
      </c>
      <c r="E56" s="3">
        <f t="shared" si="0"/>
        <v>1133.764120960926</v>
      </c>
      <c r="F56">
        <f t="shared" si="8"/>
        <v>39995.563436130535</v>
      </c>
      <c r="G56" s="3">
        <f t="shared" si="1"/>
        <v>352767.94085027266</v>
      </c>
      <c r="H56">
        <f t="shared" si="2"/>
        <v>0</v>
      </c>
      <c r="I56">
        <f t="shared" si="3"/>
        <v>298750</v>
      </c>
      <c r="J56">
        <f t="shared" si="4"/>
        <v>39995.563436130535</v>
      </c>
      <c r="K56" s="7">
        <f t="shared" si="5"/>
        <v>0.18081319113061967</v>
      </c>
      <c r="L56">
        <f t="shared" si="6"/>
        <v>-10000</v>
      </c>
      <c r="O56" s="3">
        <f>SUM(H$4:H55)+G56</f>
        <v>730717.50943562051</v>
      </c>
      <c r="P56" s="7">
        <f>O56/SUM($C$4:C56)-1</f>
        <v>0.37871228195400097</v>
      </c>
    </row>
    <row r="57" spans="1:16" x14ac:dyDescent="0.2">
      <c r="A57" s="2">
        <f>净值数据!A57</f>
        <v>42551</v>
      </c>
      <c r="B57" s="3">
        <f>净值数据!B57</f>
        <v>8.8201610000000006</v>
      </c>
      <c r="C57">
        <v>10000</v>
      </c>
      <c r="D57">
        <f t="shared" si="7"/>
        <v>308750</v>
      </c>
      <c r="E57" s="3">
        <f t="shared" si="0"/>
        <v>1133.76615234121</v>
      </c>
      <c r="F57">
        <f t="shared" si="8"/>
        <v>41129.329588471745</v>
      </c>
      <c r="G57" s="3">
        <f t="shared" si="1"/>
        <v>362767.30879238457</v>
      </c>
      <c r="H57">
        <f t="shared" si="2"/>
        <v>0</v>
      </c>
      <c r="I57">
        <f t="shared" si="3"/>
        <v>308750</v>
      </c>
      <c r="J57">
        <f t="shared" si="4"/>
        <v>41129.329588471745</v>
      </c>
      <c r="K57" s="7">
        <f t="shared" si="5"/>
        <v>0.17495484629112412</v>
      </c>
      <c r="L57">
        <f t="shared" si="6"/>
        <v>-10000</v>
      </c>
      <c r="O57" s="3">
        <f>SUM(H$4:H56)+G57</f>
        <v>740716.87737773242</v>
      </c>
      <c r="P57" s="7">
        <f>O57/SUM($C$4:C57)-1</f>
        <v>0.37169792106987476</v>
      </c>
    </row>
    <row r="58" spans="1:16" x14ac:dyDescent="0.2">
      <c r="A58" s="2">
        <f>净值数据!A58</f>
        <v>42580</v>
      </c>
      <c r="B58" s="3">
        <f>净值数据!B58</f>
        <v>9.0473320000000008</v>
      </c>
      <c r="C58">
        <v>10000</v>
      </c>
      <c r="D58">
        <f t="shared" si="7"/>
        <v>318750</v>
      </c>
      <c r="E58" s="3">
        <f t="shared" si="0"/>
        <v>1105.2982249352626</v>
      </c>
      <c r="F58">
        <f t="shared" si="8"/>
        <v>42234.627813407009</v>
      </c>
      <c r="G58" s="3">
        <f t="shared" si="1"/>
        <v>382110.69972432731</v>
      </c>
      <c r="H58">
        <f t="shared" si="2"/>
        <v>0</v>
      </c>
      <c r="I58">
        <f t="shared" si="3"/>
        <v>318750</v>
      </c>
      <c r="J58">
        <f t="shared" si="4"/>
        <v>42234.627813407009</v>
      </c>
      <c r="K58" s="7">
        <f t="shared" si="5"/>
        <v>0.19877866580181114</v>
      </c>
      <c r="L58">
        <f t="shared" si="6"/>
        <v>-10000</v>
      </c>
      <c r="O58" s="3">
        <f>SUM(H$4:H57)+G58</f>
        <v>760060.26830967516</v>
      </c>
      <c r="P58" s="7">
        <f>O58/SUM($C$4:C58)-1</f>
        <v>0.38192776056304578</v>
      </c>
    </row>
    <row r="59" spans="1:16" x14ac:dyDescent="0.2">
      <c r="A59" s="2">
        <f>净值数据!A59</f>
        <v>42613</v>
      </c>
      <c r="B59" s="3">
        <f>净值数据!B59</f>
        <v>9.195487</v>
      </c>
      <c r="C59">
        <v>10000</v>
      </c>
      <c r="D59">
        <f t="shared" si="7"/>
        <v>328750</v>
      </c>
      <c r="E59" s="3">
        <f t="shared" si="0"/>
        <v>1087.4899828578955</v>
      </c>
      <c r="F59">
        <f t="shared" si="8"/>
        <v>43322.117796264902</v>
      </c>
      <c r="G59" s="3">
        <f t="shared" si="1"/>
        <v>398367.97100802255</v>
      </c>
      <c r="H59">
        <f t="shared" si="2"/>
        <v>0</v>
      </c>
      <c r="I59">
        <f t="shared" si="3"/>
        <v>328750</v>
      </c>
      <c r="J59">
        <f t="shared" si="4"/>
        <v>43322.117796264902</v>
      </c>
      <c r="K59" s="7">
        <f t="shared" si="5"/>
        <v>0.21176569127915612</v>
      </c>
      <c r="L59">
        <f t="shared" si="6"/>
        <v>-10000</v>
      </c>
      <c r="O59" s="3">
        <f>SUM(H$4:H58)+G59</f>
        <v>776317.5395933704</v>
      </c>
      <c r="P59" s="7">
        <f>O59/SUM($C$4:C59)-1</f>
        <v>0.38628132070244714</v>
      </c>
    </row>
    <row r="60" spans="1:16" x14ac:dyDescent="0.2">
      <c r="A60" s="2">
        <f>净值数据!A60</f>
        <v>42643</v>
      </c>
      <c r="B60" s="3">
        <f>净值数据!B60</f>
        <v>9.26</v>
      </c>
      <c r="C60">
        <v>10000</v>
      </c>
      <c r="D60">
        <f t="shared" si="7"/>
        <v>338750</v>
      </c>
      <c r="E60" s="3">
        <f t="shared" si="0"/>
        <v>1079.913606911447</v>
      </c>
      <c r="F60">
        <f t="shared" si="8"/>
        <v>44402.031403176348</v>
      </c>
      <c r="G60" s="3">
        <f t="shared" si="1"/>
        <v>411162.81079341297</v>
      </c>
      <c r="H60">
        <f t="shared" si="2"/>
        <v>0</v>
      </c>
      <c r="I60">
        <f t="shared" si="3"/>
        <v>338750</v>
      </c>
      <c r="J60">
        <f t="shared" si="4"/>
        <v>44402.031403176348</v>
      </c>
      <c r="K60" s="7">
        <f t="shared" si="5"/>
        <v>0.21376475510970616</v>
      </c>
      <c r="L60">
        <f t="shared" si="6"/>
        <v>-10000</v>
      </c>
      <c r="O60" s="3">
        <f>SUM(H$4:H59)+G60</f>
        <v>789112.37937876082</v>
      </c>
      <c r="P60" s="7">
        <f>O60/SUM($C$4:C60)-1</f>
        <v>0.38440768312063311</v>
      </c>
    </row>
    <row r="61" spans="1:16" x14ac:dyDescent="0.2">
      <c r="A61" s="2">
        <f>净值数据!A61</f>
        <v>42674</v>
      </c>
      <c r="B61" s="3">
        <f>净值数据!B61</f>
        <v>9.1999999999999993</v>
      </c>
      <c r="C61">
        <v>10000</v>
      </c>
      <c r="D61">
        <f t="shared" si="7"/>
        <v>348750</v>
      </c>
      <c r="E61" s="3">
        <f t="shared" si="0"/>
        <v>1086.9565217391305</v>
      </c>
      <c r="F61">
        <f t="shared" si="8"/>
        <v>45488.987924915476</v>
      </c>
      <c r="G61" s="3">
        <f t="shared" si="1"/>
        <v>418498.68890922237</v>
      </c>
      <c r="H61">
        <f t="shared" si="2"/>
        <v>0</v>
      </c>
      <c r="I61">
        <f t="shared" si="3"/>
        <v>348750</v>
      </c>
      <c r="J61">
        <f t="shared" si="4"/>
        <v>45488.987924915476</v>
      </c>
      <c r="K61" s="7">
        <f t="shared" si="5"/>
        <v>0.19999624059992072</v>
      </c>
      <c r="L61">
        <f t="shared" si="6"/>
        <v>-10000</v>
      </c>
      <c r="O61" s="3">
        <f>SUM(H$4:H60)+G61</f>
        <v>796448.25749457022</v>
      </c>
      <c r="P61" s="7">
        <f>O61/SUM($C$4:C61)-1</f>
        <v>0.3731866508527073</v>
      </c>
    </row>
    <row r="62" spans="1:16" x14ac:dyDescent="0.2">
      <c r="A62" s="2">
        <f>净值数据!A62</f>
        <v>42704</v>
      </c>
      <c r="B62" s="3">
        <f>净值数据!B62</f>
        <v>9.5</v>
      </c>
      <c r="C62">
        <v>10000</v>
      </c>
      <c r="D62">
        <f t="shared" si="7"/>
        <v>358750</v>
      </c>
      <c r="E62" s="3">
        <f t="shared" si="0"/>
        <v>1052.6315789473683</v>
      </c>
      <c r="F62">
        <f t="shared" si="8"/>
        <v>46541.619503862843</v>
      </c>
      <c r="G62" s="3">
        <f t="shared" si="1"/>
        <v>442145.38528669701</v>
      </c>
      <c r="H62">
        <f t="shared" si="2"/>
        <v>0</v>
      </c>
      <c r="I62">
        <f t="shared" si="3"/>
        <v>358750</v>
      </c>
      <c r="J62">
        <f t="shared" si="4"/>
        <v>46541.619503862843</v>
      </c>
      <c r="K62" s="7">
        <f t="shared" si="5"/>
        <v>0.23246100428347605</v>
      </c>
      <c r="L62">
        <f t="shared" si="6"/>
        <v>-10000</v>
      </c>
      <c r="O62" s="3">
        <f>SUM(H$4:H61)+G62</f>
        <v>820094.9538720448</v>
      </c>
      <c r="P62" s="7">
        <f>O62/SUM($C$4:C62)-1</f>
        <v>0.38999144724075396</v>
      </c>
    </row>
    <row r="63" spans="1:16" x14ac:dyDescent="0.2">
      <c r="A63" s="2">
        <f>净值数据!A63</f>
        <v>42734</v>
      </c>
      <c r="B63" s="3">
        <f>净值数据!B63</f>
        <v>9.08</v>
      </c>
      <c r="C63">
        <v>10000</v>
      </c>
      <c r="D63">
        <f t="shared" si="7"/>
        <v>368750</v>
      </c>
      <c r="E63" s="3">
        <f t="shared" si="0"/>
        <v>1101.3215859030836</v>
      </c>
      <c r="F63">
        <f t="shared" si="8"/>
        <v>47642.941089765925</v>
      </c>
      <c r="G63" s="3">
        <f t="shared" si="1"/>
        <v>432597.90509507462</v>
      </c>
      <c r="H63">
        <f t="shared" si="2"/>
        <v>0</v>
      </c>
      <c r="I63">
        <f t="shared" si="3"/>
        <v>368750</v>
      </c>
      <c r="J63">
        <f t="shared" si="4"/>
        <v>47642.941089765925</v>
      </c>
      <c r="K63" s="7">
        <f t="shared" si="5"/>
        <v>0.17314686127477863</v>
      </c>
      <c r="L63">
        <f>H63-C63+G63</f>
        <v>422597.90509507462</v>
      </c>
      <c r="O63" s="3">
        <f>SUM(H$4:H62)+G63</f>
        <v>810547.47368042241</v>
      </c>
      <c r="P63" s="7">
        <f>O63/SUM($C$4:C63)-1</f>
        <v>0.35091245613403732</v>
      </c>
    </row>
    <row r="64" spans="1:16" x14ac:dyDescent="0.2">
      <c r="G64" s="3"/>
      <c r="H64">
        <f>SUM(H1:H63)</f>
        <v>377949.56858534785</v>
      </c>
      <c r="M64" t="s">
        <v>65</v>
      </c>
      <c r="N64">
        <f>XIRR(L4:L63,A4:A63,0.1)</f>
        <v>0.32396323084831247</v>
      </c>
    </row>
  </sheetData>
  <phoneticPr fontId="2" type="noConversion"/>
  <conditionalFormatting sqref="K1:K1048576">
    <cfRule type="cellIs" dxfId="47" priority="3" operator="greaterThan">
      <formula>0.5</formula>
    </cfRule>
  </conditionalFormatting>
  <conditionalFormatting sqref="P3">
    <cfRule type="cellIs" dxfId="46" priority="2" operator="greaterThan">
      <formula>0.5</formula>
    </cfRule>
  </conditionalFormatting>
  <conditionalFormatting sqref="P4:P63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{A6748623-B4B8-4D58-8193-2989C8F8A3FE}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6748623-B4B8-4D58-8193-2989C8F8A3F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P4:P63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4"/>
  <sheetViews>
    <sheetView workbookViewId="0">
      <pane ySplit="3" topLeftCell="A25" activePane="bottomLeft" state="frozen"/>
      <selection pane="bottomLeft" activeCell="J51" sqref="J51"/>
    </sheetView>
  </sheetViews>
  <sheetFormatPr defaultRowHeight="14.25" x14ac:dyDescent="0.2"/>
  <cols>
    <col min="1" max="1" width="11.625" style="3" customWidth="1"/>
    <col min="2" max="2" width="7.125" style="3" bestFit="1" customWidth="1"/>
    <col min="3" max="3" width="14.125" bestFit="1" customWidth="1"/>
    <col min="4" max="6" width="13" bestFit="1" customWidth="1"/>
    <col min="7" max="7" width="12.75" bestFit="1" customWidth="1"/>
    <col min="8" max="11" width="13" bestFit="1" customWidth="1"/>
    <col min="15" max="15" width="17.75" bestFit="1" customWidth="1"/>
    <col min="16" max="16" width="13" bestFit="1" customWidth="1"/>
  </cols>
  <sheetData>
    <row r="1" spans="1:16" x14ac:dyDescent="0.2">
      <c r="M1" t="s">
        <v>66</v>
      </c>
      <c r="N1">
        <v>1</v>
      </c>
    </row>
    <row r="2" spans="1:16" x14ac:dyDescent="0.2">
      <c r="M2" t="s">
        <v>67</v>
      </c>
      <c r="N2">
        <v>0.4</v>
      </c>
    </row>
    <row r="3" spans="1:16" x14ac:dyDescent="0.2">
      <c r="A3" s="3" t="str">
        <f>净值数据!A3</f>
        <v>日期</v>
      </c>
      <c r="B3" s="3" t="s">
        <v>7</v>
      </c>
      <c r="C3" s="5" t="s">
        <v>5</v>
      </c>
      <c r="D3" s="5" t="s">
        <v>0</v>
      </c>
      <c r="E3" s="5" t="s">
        <v>1</v>
      </c>
      <c r="F3" s="5" t="s">
        <v>2</v>
      </c>
      <c r="G3" s="5" t="s">
        <v>3</v>
      </c>
      <c r="H3" t="s">
        <v>61</v>
      </c>
      <c r="I3" s="5" t="s">
        <v>62</v>
      </c>
      <c r="J3" s="5" t="s">
        <v>63</v>
      </c>
      <c r="K3" s="6" t="s">
        <v>4</v>
      </c>
      <c r="L3" s="5" t="s">
        <v>64</v>
      </c>
      <c r="O3" s="5" t="s">
        <v>68</v>
      </c>
      <c r="P3" s="6" t="s">
        <v>4</v>
      </c>
    </row>
    <row r="4" spans="1:16" x14ac:dyDescent="0.2">
      <c r="A4" s="2">
        <f>净值数据!A4</f>
        <v>40939</v>
      </c>
      <c r="B4" s="8">
        <f>净值数据!C4</f>
        <v>9.9163814110985005</v>
      </c>
      <c r="C4">
        <v>10000</v>
      </c>
      <c r="D4">
        <f>C4</f>
        <v>10000</v>
      </c>
      <c r="E4" s="3">
        <f>C4/B4</f>
        <v>1008.4323691712698</v>
      </c>
      <c r="F4">
        <f>E4</f>
        <v>1008.4323691712698</v>
      </c>
      <c r="G4" s="3">
        <f>F4*B4</f>
        <v>10000</v>
      </c>
      <c r="H4">
        <f>IF(K4&gt;$N$2,G4*$N$1,0)</f>
        <v>0</v>
      </c>
      <c r="I4">
        <f>IF(K4&gt;$N$2,D4*(1-$N$1),D4)</f>
        <v>10000</v>
      </c>
      <c r="J4">
        <f>IF(K4&gt;$N$2,F4*(1-$N$1),F4)</f>
        <v>1008.4323691712698</v>
      </c>
      <c r="K4" s="7">
        <f>G4/D4-1</f>
        <v>0</v>
      </c>
      <c r="L4">
        <f>H4-C4</f>
        <v>-10000</v>
      </c>
      <c r="O4" s="3">
        <f>G4</f>
        <v>10000</v>
      </c>
      <c r="P4" s="7">
        <f>O4/SUM($C$4:C4)-1</f>
        <v>0</v>
      </c>
    </row>
    <row r="5" spans="1:16" x14ac:dyDescent="0.2">
      <c r="A5" s="2">
        <f>净值数据!A5</f>
        <v>40968</v>
      </c>
      <c r="B5" s="8">
        <f>净值数据!C5</f>
        <v>10.088840218248</v>
      </c>
      <c r="C5">
        <v>10000</v>
      </c>
      <c r="D5">
        <f>C5+I4</f>
        <v>20000</v>
      </c>
      <c r="E5" s="3">
        <f t="shared" ref="E5:E63" si="0">C5/B5</f>
        <v>991.19420901449973</v>
      </c>
      <c r="F5">
        <f>E5+J4</f>
        <v>1999.6265781857696</v>
      </c>
      <c r="G5" s="3">
        <f t="shared" ref="G5:G63" si="1">F5*B5</f>
        <v>20173.913043478224</v>
      </c>
      <c r="H5">
        <f t="shared" ref="H5:H63" si="2">IF(K5&gt;$N$2,G5*$N$1,0)</f>
        <v>0</v>
      </c>
      <c r="I5">
        <f t="shared" ref="I5:I63" si="3">IF(K5&gt;$N$2,D5*(1-$N$1),D5)</f>
        <v>20000</v>
      </c>
      <c r="J5">
        <f t="shared" ref="J5:J63" si="4">IF(K5&gt;$N$2,F5*(1-$N$1),F5)</f>
        <v>1999.6265781857696</v>
      </c>
      <c r="K5" s="7">
        <f t="shared" ref="K5:K63" si="5">G5/D5-1</f>
        <v>8.6956521739112169E-3</v>
      </c>
      <c r="L5">
        <f t="shared" ref="L5:L62" si="6">H5-C5</f>
        <v>-10000</v>
      </c>
      <c r="O5" s="3">
        <f>SUM(H$4:H4)+G5</f>
        <v>20173.913043478224</v>
      </c>
      <c r="P5" s="7">
        <f>O5/SUM($C$4:C5)-1</f>
        <v>8.6956521739112169E-3</v>
      </c>
    </row>
    <row r="6" spans="1:16" x14ac:dyDescent="0.2">
      <c r="A6" s="2">
        <f>净值数据!A6</f>
        <v>40998</v>
      </c>
      <c r="B6" s="8">
        <f>净值数据!C6</f>
        <v>9.3284536594523004</v>
      </c>
      <c r="C6">
        <v>10000</v>
      </c>
      <c r="D6">
        <f t="shared" ref="D6:D63" si="7">C6+I5</f>
        <v>30000</v>
      </c>
      <c r="E6" s="3">
        <f t="shared" si="0"/>
        <v>1071.9890310938338</v>
      </c>
      <c r="F6">
        <f t="shared" ref="F6:F63" si="8">E6+J5</f>
        <v>3071.6156092796036</v>
      </c>
      <c r="G6" s="3">
        <f t="shared" si="1"/>
        <v>28653.423870815124</v>
      </c>
      <c r="H6">
        <f t="shared" si="2"/>
        <v>0</v>
      </c>
      <c r="I6">
        <f t="shared" si="3"/>
        <v>30000</v>
      </c>
      <c r="J6">
        <f t="shared" si="4"/>
        <v>3071.6156092796036</v>
      </c>
      <c r="K6" s="7">
        <f t="shared" si="5"/>
        <v>-4.4885870972829145E-2</v>
      </c>
      <c r="L6">
        <f t="shared" si="6"/>
        <v>-10000</v>
      </c>
      <c r="O6" s="3">
        <f>SUM(H$4:H5)+G6</f>
        <v>28653.423870815124</v>
      </c>
      <c r="P6" s="7">
        <f>O6/SUM($C$4:C6)-1</f>
        <v>-4.4885870972829145E-2</v>
      </c>
    </row>
    <row r="7" spans="1:16" x14ac:dyDescent="0.2">
      <c r="A7" s="2">
        <f>净值数据!A7</f>
        <v>41026</v>
      </c>
      <c r="B7" s="8">
        <f>净值数据!C7</f>
        <v>9.5636247601108</v>
      </c>
      <c r="C7">
        <v>10000</v>
      </c>
      <c r="D7">
        <f t="shared" si="7"/>
        <v>40000</v>
      </c>
      <c r="E7" s="3">
        <f t="shared" si="0"/>
        <v>1045.6286450833256</v>
      </c>
      <c r="F7">
        <f t="shared" si="8"/>
        <v>4117.2442543629295</v>
      </c>
      <c r="G7" s="3">
        <f t="shared" si="1"/>
        <v>39375.779094449244</v>
      </c>
      <c r="H7">
        <f t="shared" si="2"/>
        <v>0</v>
      </c>
      <c r="I7">
        <f t="shared" si="3"/>
        <v>40000</v>
      </c>
      <c r="J7">
        <f t="shared" si="4"/>
        <v>4117.2442543629295</v>
      </c>
      <c r="K7" s="7">
        <f t="shared" si="5"/>
        <v>-1.5605522638768909E-2</v>
      </c>
      <c r="L7">
        <f t="shared" si="6"/>
        <v>-10000</v>
      </c>
      <c r="O7" s="3">
        <f>SUM(H$4:H6)+G7</f>
        <v>39375.779094449244</v>
      </c>
      <c r="P7" s="7">
        <f>O7/SUM($C$4:C7)-1</f>
        <v>-1.5605522638768909E-2</v>
      </c>
    </row>
    <row r="8" spans="1:16" x14ac:dyDescent="0.2">
      <c r="A8" s="2">
        <f>净值数据!A8</f>
        <v>41060</v>
      </c>
      <c r="B8" s="8">
        <f>净值数据!C8</f>
        <v>9.1403167789255004</v>
      </c>
      <c r="C8">
        <v>10000</v>
      </c>
      <c r="D8">
        <f t="shared" si="7"/>
        <v>50000</v>
      </c>
      <c r="E8" s="3">
        <f t="shared" si="0"/>
        <v>1094.0539854216695</v>
      </c>
      <c r="F8">
        <f t="shared" si="8"/>
        <v>5211.298239784599</v>
      </c>
      <c r="G8" s="3">
        <f t="shared" si="1"/>
        <v>47632.916741088098</v>
      </c>
      <c r="H8">
        <f t="shared" si="2"/>
        <v>0</v>
      </c>
      <c r="I8">
        <f t="shared" si="3"/>
        <v>50000</v>
      </c>
      <c r="J8">
        <f t="shared" si="4"/>
        <v>5211.298239784599</v>
      </c>
      <c r="K8" s="7">
        <f t="shared" si="5"/>
        <v>-4.7341665178238013E-2</v>
      </c>
      <c r="L8">
        <f t="shared" si="6"/>
        <v>-10000</v>
      </c>
      <c r="O8" s="3">
        <f>SUM(H$4:H7)+G8</f>
        <v>47632.916741088098</v>
      </c>
      <c r="P8" s="7">
        <f>O8/SUM($C$4:C8)-1</f>
        <v>-4.7341665178238013E-2</v>
      </c>
    </row>
    <row r="9" spans="1:16" x14ac:dyDescent="0.2">
      <c r="A9" s="2">
        <f>净值数据!A9</f>
        <v>41089</v>
      </c>
      <c r="B9" s="8">
        <f>净值数据!C9</f>
        <v>8.8799046306722005</v>
      </c>
      <c r="C9">
        <v>10000</v>
      </c>
      <c r="D9">
        <f t="shared" si="7"/>
        <v>60000</v>
      </c>
      <c r="E9" s="3">
        <f t="shared" si="0"/>
        <v>1126.138220613188</v>
      </c>
      <c r="F9">
        <f t="shared" si="8"/>
        <v>6337.4364603977865</v>
      </c>
      <c r="G9" s="3">
        <f t="shared" si="1"/>
        <v>56275.831371277141</v>
      </c>
      <c r="H9">
        <f t="shared" si="2"/>
        <v>0</v>
      </c>
      <c r="I9">
        <f t="shared" si="3"/>
        <v>60000</v>
      </c>
      <c r="J9">
        <f t="shared" si="4"/>
        <v>6337.4364603977865</v>
      </c>
      <c r="K9" s="7">
        <f t="shared" si="5"/>
        <v>-6.2069477145381025E-2</v>
      </c>
      <c r="L9">
        <f t="shared" si="6"/>
        <v>-10000</v>
      </c>
      <c r="O9" s="3">
        <f>SUM(H$4:H8)+G9</f>
        <v>56275.831371277141</v>
      </c>
      <c r="P9" s="7">
        <f>O9/SUM($C$4:C9)-1</f>
        <v>-6.2069477145381025E-2</v>
      </c>
    </row>
    <row r="10" spans="1:16" x14ac:dyDescent="0.2">
      <c r="A10" s="2">
        <f>净值数据!A10</f>
        <v>41121</v>
      </c>
      <c r="B10" s="8">
        <f>净值数据!C10</f>
        <v>8.0667265509403006</v>
      </c>
      <c r="C10">
        <v>10000</v>
      </c>
      <c r="D10">
        <f t="shared" si="7"/>
        <v>70000</v>
      </c>
      <c r="E10" s="3">
        <f t="shared" si="0"/>
        <v>1239.6602186588743</v>
      </c>
      <c r="F10">
        <f t="shared" si="8"/>
        <v>7577.0966790566608</v>
      </c>
      <c r="G10" s="3">
        <f t="shared" si="1"/>
        <v>61122.366959987943</v>
      </c>
      <c r="H10">
        <f t="shared" si="2"/>
        <v>0</v>
      </c>
      <c r="I10">
        <f t="shared" si="3"/>
        <v>70000</v>
      </c>
      <c r="J10">
        <f t="shared" si="4"/>
        <v>7577.0966790566608</v>
      </c>
      <c r="K10" s="7">
        <f t="shared" si="5"/>
        <v>-0.12682332914302941</v>
      </c>
      <c r="L10">
        <f t="shared" si="6"/>
        <v>-10000</v>
      </c>
      <c r="O10" s="3">
        <f>SUM(H$4:H9)+G10</f>
        <v>61122.366959987943</v>
      </c>
      <c r="P10" s="7">
        <f>O10/SUM($C$4:C10)-1</f>
        <v>-0.12682332914302941</v>
      </c>
    </row>
    <row r="11" spans="1:16" x14ac:dyDescent="0.2">
      <c r="A11" s="2">
        <f>净值数据!A11</f>
        <v>41152</v>
      </c>
      <c r="B11" s="8">
        <f>净值数据!C11</f>
        <v>8.1968350436973996</v>
      </c>
      <c r="C11">
        <v>10000</v>
      </c>
      <c r="D11">
        <f t="shared" si="7"/>
        <v>80000</v>
      </c>
      <c r="E11" s="3">
        <f t="shared" si="0"/>
        <v>1219.983072330956</v>
      </c>
      <c r="F11">
        <f t="shared" si="8"/>
        <v>8797.0797513876169</v>
      </c>
      <c r="G11" s="3">
        <f t="shared" si="1"/>
        <v>72108.211588374819</v>
      </c>
      <c r="H11">
        <f t="shared" si="2"/>
        <v>0</v>
      </c>
      <c r="I11">
        <f t="shared" si="3"/>
        <v>80000</v>
      </c>
      <c r="J11">
        <f t="shared" si="4"/>
        <v>8797.0797513876169</v>
      </c>
      <c r="K11" s="7">
        <f t="shared" si="5"/>
        <v>-9.8647355145314752E-2</v>
      </c>
      <c r="L11">
        <f t="shared" si="6"/>
        <v>-10000</v>
      </c>
      <c r="O11" s="3">
        <f>SUM(H$4:H10)+G11</f>
        <v>72108.211588374819</v>
      </c>
      <c r="P11" s="7">
        <f>O11/SUM($C$4:C11)-1</f>
        <v>-9.8647355145314752E-2</v>
      </c>
    </row>
    <row r="12" spans="1:16" x14ac:dyDescent="0.2">
      <c r="A12" s="2">
        <f>净值数据!A12</f>
        <v>41180</v>
      </c>
      <c r="B12" s="8">
        <f>净值数据!C12</f>
        <v>8.2618892900760006</v>
      </c>
      <c r="C12">
        <v>10000</v>
      </c>
      <c r="D12">
        <f t="shared" si="7"/>
        <v>90000</v>
      </c>
      <c r="E12" s="3">
        <f t="shared" si="0"/>
        <v>1210.376906407083</v>
      </c>
      <c r="F12">
        <f t="shared" si="8"/>
        <v>10007.456657794701</v>
      </c>
      <c r="G12" s="3">
        <f t="shared" si="1"/>
        <v>82680.498981933808</v>
      </c>
      <c r="H12">
        <f t="shared" si="2"/>
        <v>0</v>
      </c>
      <c r="I12">
        <f t="shared" si="3"/>
        <v>90000</v>
      </c>
      <c r="J12">
        <f t="shared" si="4"/>
        <v>10007.456657794701</v>
      </c>
      <c r="K12" s="7">
        <f t="shared" si="5"/>
        <v>-8.1327789089624347E-2</v>
      </c>
      <c r="L12">
        <f t="shared" si="6"/>
        <v>-10000</v>
      </c>
      <c r="O12" s="3">
        <f>SUM(H$4:H11)+G12</f>
        <v>82680.498981933808</v>
      </c>
      <c r="P12" s="7">
        <f>O12/SUM($C$4:C12)-1</f>
        <v>-8.1327789089624347E-2</v>
      </c>
    </row>
    <row r="13" spans="1:16" x14ac:dyDescent="0.2">
      <c r="A13" s="2">
        <f>净值数据!A13</f>
        <v>41213</v>
      </c>
      <c r="B13" s="8">
        <f>净值数据!C13</f>
        <v>8.1968350436973996</v>
      </c>
      <c r="C13">
        <v>10000</v>
      </c>
      <c r="D13">
        <f t="shared" si="7"/>
        <v>100000</v>
      </c>
      <c r="E13" s="3">
        <f t="shared" si="0"/>
        <v>1219.983072330956</v>
      </c>
      <c r="F13">
        <f t="shared" si="8"/>
        <v>11227.439730125658</v>
      </c>
      <c r="G13" s="3">
        <f t="shared" si="1"/>
        <v>92029.471430894468</v>
      </c>
      <c r="H13">
        <f t="shared" si="2"/>
        <v>0</v>
      </c>
      <c r="I13">
        <f t="shared" si="3"/>
        <v>100000</v>
      </c>
      <c r="J13">
        <f t="shared" si="4"/>
        <v>11227.439730125658</v>
      </c>
      <c r="K13" s="7">
        <f t="shared" si="5"/>
        <v>-7.9705285691055283E-2</v>
      </c>
      <c r="L13">
        <f t="shared" si="6"/>
        <v>-10000</v>
      </c>
      <c r="O13" s="3">
        <f>SUM(H$4:H12)+G13</f>
        <v>92029.471430894468</v>
      </c>
      <c r="P13" s="7">
        <f>O13/SUM($C$4:C13)-1</f>
        <v>-7.9705285691055283E-2</v>
      </c>
    </row>
    <row r="14" spans="1:16" x14ac:dyDescent="0.2">
      <c r="A14" s="2">
        <f>净值数据!A14</f>
        <v>41243</v>
      </c>
      <c r="B14" s="8">
        <f>净值数据!C14</f>
        <v>8.1480443589135003</v>
      </c>
      <c r="C14">
        <v>10000</v>
      </c>
      <c r="D14">
        <f t="shared" si="7"/>
        <v>110000</v>
      </c>
      <c r="E14" s="3">
        <f t="shared" si="0"/>
        <v>1227.2883601892231</v>
      </c>
      <c r="F14">
        <f t="shared" si="8"/>
        <v>12454.72809031488</v>
      </c>
      <c r="G14" s="3">
        <f t="shared" si="1"/>
        <v>101481.67695809167</v>
      </c>
      <c r="H14">
        <f t="shared" si="2"/>
        <v>0</v>
      </c>
      <c r="I14">
        <f t="shared" si="3"/>
        <v>110000</v>
      </c>
      <c r="J14">
        <f t="shared" si="4"/>
        <v>12454.72809031488</v>
      </c>
      <c r="K14" s="7">
        <f t="shared" si="5"/>
        <v>-7.7439300380984788E-2</v>
      </c>
      <c r="L14">
        <f t="shared" si="6"/>
        <v>-10000</v>
      </c>
      <c r="O14" s="3">
        <f>SUM(H$4:H13)+G14</f>
        <v>101481.67695809167</v>
      </c>
      <c r="P14" s="7">
        <f>O14/SUM($C$4:C14)-1</f>
        <v>-7.7439300380984788E-2</v>
      </c>
    </row>
    <row r="15" spans="1:16" x14ac:dyDescent="0.2">
      <c r="A15" s="2">
        <f>净值数据!A15</f>
        <v>41274</v>
      </c>
      <c r="B15" s="8">
        <f>净值数据!C15</f>
        <v>11.181198596312999</v>
      </c>
      <c r="C15">
        <v>10000</v>
      </c>
      <c r="D15">
        <f t="shared" si="7"/>
        <v>120000</v>
      </c>
      <c r="E15" s="3">
        <f t="shared" si="0"/>
        <v>894.35849957065432</v>
      </c>
      <c r="F15">
        <f t="shared" si="8"/>
        <v>13349.086589885535</v>
      </c>
      <c r="G15" s="3">
        <f t="shared" si="1"/>
        <v>149258.78824088883</v>
      </c>
      <c r="H15">
        <f t="shared" si="2"/>
        <v>0</v>
      </c>
      <c r="I15">
        <f t="shared" si="3"/>
        <v>120000</v>
      </c>
      <c r="J15">
        <f t="shared" si="4"/>
        <v>13349.086589885535</v>
      </c>
      <c r="K15" s="7">
        <f t="shared" si="5"/>
        <v>0.24382323534074013</v>
      </c>
      <c r="L15">
        <f t="shared" si="6"/>
        <v>-10000</v>
      </c>
      <c r="O15" s="3">
        <f>SUM(H$4:H14)+G15</f>
        <v>149258.78824088883</v>
      </c>
      <c r="P15" s="7">
        <f>O15/SUM($C$4:C15)-1</f>
        <v>0.24382323534074013</v>
      </c>
    </row>
    <row r="16" spans="1:16" x14ac:dyDescent="0.2">
      <c r="A16" s="2">
        <f>净值数据!A16</f>
        <v>41305</v>
      </c>
      <c r="B16" s="8">
        <f>净值数据!C16</f>
        <v>11.628446540165999</v>
      </c>
      <c r="C16">
        <v>10000</v>
      </c>
      <c r="D16">
        <f t="shared" si="7"/>
        <v>130000</v>
      </c>
      <c r="E16" s="3">
        <f t="shared" si="0"/>
        <v>859.9600957409782</v>
      </c>
      <c r="F16">
        <f t="shared" si="8"/>
        <v>14209.046685626514</v>
      </c>
      <c r="G16" s="3">
        <f t="shared" si="1"/>
        <v>165229.1397705308</v>
      </c>
      <c r="H16">
        <f t="shared" si="2"/>
        <v>0</v>
      </c>
      <c r="I16">
        <f t="shared" si="3"/>
        <v>130000</v>
      </c>
      <c r="J16">
        <f t="shared" si="4"/>
        <v>14209.046685626514</v>
      </c>
      <c r="K16" s="7">
        <f t="shared" si="5"/>
        <v>0.27099338285023689</v>
      </c>
      <c r="L16">
        <f t="shared" si="6"/>
        <v>-10000</v>
      </c>
      <c r="O16" s="3">
        <f>SUM(H$4:H15)+G16</f>
        <v>165229.1397705308</v>
      </c>
      <c r="P16" s="7">
        <f>O16/SUM($C$4:C16)-1</f>
        <v>0.27099338285023689</v>
      </c>
    </row>
    <row r="17" spans="1:16" x14ac:dyDescent="0.2">
      <c r="A17" s="2">
        <f>净值数据!A17</f>
        <v>41333</v>
      </c>
      <c r="B17" s="8">
        <f>净值数据!C17</f>
        <v>10.815268460434</v>
      </c>
      <c r="C17">
        <v>10000</v>
      </c>
      <c r="D17">
        <f t="shared" si="7"/>
        <v>140000</v>
      </c>
      <c r="E17" s="3">
        <f t="shared" si="0"/>
        <v>924.61874955609892</v>
      </c>
      <c r="F17">
        <f t="shared" si="8"/>
        <v>15133.665435182613</v>
      </c>
      <c r="G17" s="3">
        <f t="shared" si="1"/>
        <v>163674.65447189071</v>
      </c>
      <c r="H17">
        <f t="shared" si="2"/>
        <v>0</v>
      </c>
      <c r="I17">
        <f t="shared" si="3"/>
        <v>140000</v>
      </c>
      <c r="J17">
        <f t="shared" si="4"/>
        <v>15133.665435182613</v>
      </c>
      <c r="K17" s="7">
        <f t="shared" si="5"/>
        <v>0.16910467479921931</v>
      </c>
      <c r="L17">
        <f t="shared" si="6"/>
        <v>-10000</v>
      </c>
      <c r="O17" s="3">
        <f>SUM(H$4:H16)+G17</f>
        <v>163674.65447189071</v>
      </c>
      <c r="P17" s="7">
        <f>O17/SUM($C$4:C17)-1</f>
        <v>0.16910467479921931</v>
      </c>
    </row>
    <row r="18" spans="1:16" x14ac:dyDescent="0.2">
      <c r="A18" s="2">
        <f>净值数据!A18</f>
        <v>41362</v>
      </c>
      <c r="B18" s="8">
        <f>净值数据!C18</f>
        <v>10.270439147014001</v>
      </c>
      <c r="C18">
        <v>10000</v>
      </c>
      <c r="D18">
        <f t="shared" si="7"/>
        <v>150000</v>
      </c>
      <c r="E18" s="3">
        <f t="shared" si="0"/>
        <v>973.6682002451056</v>
      </c>
      <c r="F18">
        <f t="shared" si="8"/>
        <v>16107.333635427718</v>
      </c>
      <c r="G18" s="3">
        <f t="shared" si="1"/>
        <v>165429.38992331218</v>
      </c>
      <c r="H18">
        <f t="shared" si="2"/>
        <v>0</v>
      </c>
      <c r="I18">
        <f t="shared" si="3"/>
        <v>150000</v>
      </c>
      <c r="J18">
        <f t="shared" si="4"/>
        <v>16107.333635427718</v>
      </c>
      <c r="K18" s="7">
        <f t="shared" si="5"/>
        <v>0.10286259948874776</v>
      </c>
      <c r="L18">
        <f t="shared" si="6"/>
        <v>-10000</v>
      </c>
      <c r="O18" s="3">
        <f>SUM(H$4:H17)+G18</f>
        <v>165429.38992331218</v>
      </c>
      <c r="P18" s="7">
        <f>O18/SUM($C$4:C18)-1</f>
        <v>0.10286259948874776</v>
      </c>
    </row>
    <row r="19" spans="1:16" x14ac:dyDescent="0.2">
      <c r="A19" s="2">
        <f>净值数据!A19</f>
        <v>41390</v>
      </c>
      <c r="B19" s="8">
        <f>净值数据!C19</f>
        <v>9.8801136687423998</v>
      </c>
      <c r="C19">
        <v>10000</v>
      </c>
      <c r="D19">
        <f t="shared" si="7"/>
        <v>160000</v>
      </c>
      <c r="E19" s="3">
        <f t="shared" si="0"/>
        <v>1012.1341044523489</v>
      </c>
      <c r="F19">
        <f t="shared" si="8"/>
        <v>17119.467739880067</v>
      </c>
      <c r="G19" s="3">
        <f t="shared" si="1"/>
        <v>169142.2872183836</v>
      </c>
      <c r="H19">
        <f t="shared" si="2"/>
        <v>0</v>
      </c>
      <c r="I19">
        <f t="shared" si="3"/>
        <v>160000</v>
      </c>
      <c r="J19">
        <f t="shared" si="4"/>
        <v>17119.467739880067</v>
      </c>
      <c r="K19" s="7">
        <f t="shared" si="5"/>
        <v>5.7139295114897459E-2</v>
      </c>
      <c r="L19">
        <f t="shared" si="6"/>
        <v>-10000</v>
      </c>
      <c r="O19" s="3">
        <f>SUM(H$4:H18)+G19</f>
        <v>169142.2872183836</v>
      </c>
      <c r="P19" s="7">
        <f>O19/SUM($C$4:C19)-1</f>
        <v>5.7139295114897459E-2</v>
      </c>
    </row>
    <row r="20" spans="1:16" x14ac:dyDescent="0.2">
      <c r="A20" s="2">
        <f>净值数据!A20</f>
        <v>41425</v>
      </c>
      <c r="B20" s="8">
        <f>净值数据!C20</f>
        <v>11.042958322759</v>
      </c>
      <c r="C20">
        <v>10000</v>
      </c>
      <c r="D20">
        <f t="shared" si="7"/>
        <v>170000</v>
      </c>
      <c r="E20" s="3">
        <f t="shared" si="0"/>
        <v>905.55444544153409</v>
      </c>
      <c r="F20">
        <f t="shared" si="8"/>
        <v>18025.022185321603</v>
      </c>
      <c r="G20" s="3">
        <f t="shared" si="1"/>
        <v>199049.56875931282</v>
      </c>
      <c r="H20">
        <f t="shared" si="2"/>
        <v>0</v>
      </c>
      <c r="I20">
        <f t="shared" si="3"/>
        <v>170000</v>
      </c>
      <c r="J20">
        <f t="shared" si="4"/>
        <v>18025.022185321603</v>
      </c>
      <c r="K20" s="7">
        <f t="shared" si="5"/>
        <v>0.17087981623125192</v>
      </c>
      <c r="L20">
        <f t="shared" si="6"/>
        <v>-10000</v>
      </c>
      <c r="O20" s="3">
        <f>SUM(H$4:H19)+G20</f>
        <v>199049.56875931282</v>
      </c>
      <c r="P20" s="7">
        <f>O20/SUM($C$4:C20)-1</f>
        <v>0.17087981623125192</v>
      </c>
    </row>
    <row r="21" spans="1:16" x14ac:dyDescent="0.2">
      <c r="A21" s="2">
        <f>净值数据!A21</f>
        <v>41453</v>
      </c>
      <c r="B21" s="8">
        <f>净值数据!C21</f>
        <v>9.9063912254671997</v>
      </c>
      <c r="C21">
        <v>10000</v>
      </c>
      <c r="D21">
        <f t="shared" si="7"/>
        <v>180000</v>
      </c>
      <c r="E21" s="3">
        <f t="shared" si="0"/>
        <v>1009.4493314873486</v>
      </c>
      <c r="F21">
        <f t="shared" si="8"/>
        <v>19034.47151680895</v>
      </c>
      <c r="G21" s="3">
        <f t="shared" si="1"/>
        <v>188562.92161552151</v>
      </c>
      <c r="H21">
        <f t="shared" si="2"/>
        <v>0</v>
      </c>
      <c r="I21">
        <f t="shared" si="3"/>
        <v>180000</v>
      </c>
      <c r="J21">
        <f t="shared" si="4"/>
        <v>19034.47151680895</v>
      </c>
      <c r="K21" s="7">
        <f t="shared" si="5"/>
        <v>4.7571786752897305E-2</v>
      </c>
      <c r="L21">
        <f t="shared" si="6"/>
        <v>-10000</v>
      </c>
      <c r="O21" s="3">
        <f>SUM(H$4:H20)+G21</f>
        <v>188562.92161552151</v>
      </c>
      <c r="P21" s="7">
        <f>O21/SUM($C$4:C21)-1</f>
        <v>4.7571786752897305E-2</v>
      </c>
    </row>
    <row r="22" spans="1:16" x14ac:dyDescent="0.2">
      <c r="A22" s="2">
        <f>净值数据!A22</f>
        <v>41486</v>
      </c>
      <c r="B22" s="8">
        <f>净值数据!C22</f>
        <v>9.0523919818924998</v>
      </c>
      <c r="C22">
        <v>10000</v>
      </c>
      <c r="D22">
        <f t="shared" si="7"/>
        <v>190000</v>
      </c>
      <c r="E22" s="3">
        <f t="shared" si="0"/>
        <v>1104.6804004955818</v>
      </c>
      <c r="F22">
        <f t="shared" si="8"/>
        <v>20139.151917304531</v>
      </c>
      <c r="G22" s="3">
        <f t="shared" si="1"/>
        <v>182307.49733832249</v>
      </c>
      <c r="H22">
        <f t="shared" si="2"/>
        <v>0</v>
      </c>
      <c r="I22">
        <f t="shared" si="3"/>
        <v>190000</v>
      </c>
      <c r="J22">
        <f t="shared" si="4"/>
        <v>20139.151917304531</v>
      </c>
      <c r="K22" s="7">
        <f t="shared" si="5"/>
        <v>-4.0486856114092196E-2</v>
      </c>
      <c r="L22">
        <f t="shared" si="6"/>
        <v>-10000</v>
      </c>
      <c r="O22" s="3">
        <f>SUM(H$4:H21)+G22</f>
        <v>182307.49733832249</v>
      </c>
      <c r="P22" s="7">
        <f>O22/SUM($C$4:C22)-1</f>
        <v>-4.0486856114092196E-2</v>
      </c>
    </row>
    <row r="23" spans="1:16" x14ac:dyDescent="0.2">
      <c r="A23" s="2">
        <f>净值数据!A23</f>
        <v>41516</v>
      </c>
      <c r="B23" s="8">
        <f>净值数据!C23</f>
        <v>9.1036319365069005</v>
      </c>
      <c r="C23">
        <v>10000</v>
      </c>
      <c r="D23">
        <f t="shared" si="7"/>
        <v>200000</v>
      </c>
      <c r="E23" s="3">
        <f t="shared" si="0"/>
        <v>1098.4626871719772</v>
      </c>
      <c r="F23">
        <f t="shared" si="8"/>
        <v>21237.614604476508</v>
      </c>
      <c r="G23" s="3">
        <f t="shared" si="1"/>
        <v>193339.42656853772</v>
      </c>
      <c r="H23">
        <f t="shared" si="2"/>
        <v>0</v>
      </c>
      <c r="I23">
        <f t="shared" si="3"/>
        <v>200000</v>
      </c>
      <c r="J23">
        <f t="shared" si="4"/>
        <v>21237.614604476508</v>
      </c>
      <c r="K23" s="7">
        <f t="shared" si="5"/>
        <v>-3.3302867157311455E-2</v>
      </c>
      <c r="L23">
        <f t="shared" si="6"/>
        <v>-10000</v>
      </c>
      <c r="O23" s="3">
        <f>SUM(H$4:H22)+G23</f>
        <v>193339.42656853772</v>
      </c>
      <c r="P23" s="7">
        <f>O23/SUM($C$4:C23)-1</f>
        <v>-3.3302867157311455E-2</v>
      </c>
    </row>
    <row r="24" spans="1:16" x14ac:dyDescent="0.2">
      <c r="A24" s="2">
        <f>净值数据!A24</f>
        <v>41547</v>
      </c>
      <c r="B24" s="8">
        <f>净值数据!C24</f>
        <v>9.5062912740431997</v>
      </c>
      <c r="C24">
        <v>10000</v>
      </c>
      <c r="D24">
        <f t="shared" si="7"/>
        <v>210000</v>
      </c>
      <c r="E24" s="3">
        <f t="shared" si="0"/>
        <v>1051.934946208188</v>
      </c>
      <c r="F24">
        <f t="shared" si="8"/>
        <v>22289.549550684696</v>
      </c>
      <c r="G24" s="3">
        <f t="shared" si="1"/>
        <v>211890.95039602745</v>
      </c>
      <c r="H24">
        <f t="shared" si="2"/>
        <v>0</v>
      </c>
      <c r="I24">
        <f t="shared" si="3"/>
        <v>210000</v>
      </c>
      <c r="J24">
        <f t="shared" si="4"/>
        <v>22289.549550684696</v>
      </c>
      <c r="K24" s="7">
        <f t="shared" si="5"/>
        <v>9.0045256953688035E-3</v>
      </c>
      <c r="L24">
        <f t="shared" si="6"/>
        <v>-10000</v>
      </c>
      <c r="O24" s="3">
        <f>SUM(H$4:H23)+G24</f>
        <v>211890.95039602745</v>
      </c>
      <c r="P24" s="7">
        <f>O24/SUM($C$4:C24)-1</f>
        <v>9.0045256953688035E-3</v>
      </c>
    </row>
    <row r="25" spans="1:16" x14ac:dyDescent="0.2">
      <c r="A25" s="2">
        <f>净值数据!A25</f>
        <v>41578</v>
      </c>
      <c r="B25" s="8">
        <f>净值数据!C25</f>
        <v>9.3495941651303998</v>
      </c>
      <c r="C25">
        <v>10000</v>
      </c>
      <c r="D25">
        <f t="shared" si="7"/>
        <v>220000</v>
      </c>
      <c r="E25" s="3">
        <f t="shared" si="0"/>
        <v>1069.5651408373756</v>
      </c>
      <c r="F25">
        <f t="shared" si="8"/>
        <v>23359.114691522071</v>
      </c>
      <c r="G25" s="3">
        <f t="shared" si="1"/>
        <v>218398.24242246654</v>
      </c>
      <c r="H25">
        <f t="shared" si="2"/>
        <v>0</v>
      </c>
      <c r="I25">
        <f t="shared" si="3"/>
        <v>220000</v>
      </c>
      <c r="J25">
        <f t="shared" si="4"/>
        <v>23359.114691522071</v>
      </c>
      <c r="K25" s="7">
        <f t="shared" si="5"/>
        <v>-7.2807162615157184E-3</v>
      </c>
      <c r="L25">
        <f t="shared" si="6"/>
        <v>-10000</v>
      </c>
      <c r="O25" s="3">
        <f>SUM(H$4:H24)+G25</f>
        <v>218398.24242246654</v>
      </c>
      <c r="P25" s="7">
        <f>O25/SUM($C$4:C25)-1</f>
        <v>-7.2807162615157184E-3</v>
      </c>
    </row>
    <row r="26" spans="1:16" x14ac:dyDescent="0.2">
      <c r="A26" s="2">
        <f>净值数据!A26</f>
        <v>41607</v>
      </c>
      <c r="B26" s="8">
        <f>净值数据!C26</f>
        <v>9.4975858791035996</v>
      </c>
      <c r="C26">
        <v>10000</v>
      </c>
      <c r="D26">
        <f t="shared" si="7"/>
        <v>230000</v>
      </c>
      <c r="E26" s="3">
        <f t="shared" si="0"/>
        <v>1052.8991395594328</v>
      </c>
      <c r="F26">
        <f t="shared" si="8"/>
        <v>24412.013831081502</v>
      </c>
      <c r="G26" s="3">
        <f t="shared" si="1"/>
        <v>231855.19784256144</v>
      </c>
      <c r="H26">
        <f>IF(K26&gt;$N$2,G26*$N$1,0)</f>
        <v>0</v>
      </c>
      <c r="I26">
        <f t="shared" si="3"/>
        <v>230000</v>
      </c>
      <c r="J26">
        <f t="shared" si="4"/>
        <v>24412.013831081502</v>
      </c>
      <c r="K26" s="7">
        <f t="shared" si="5"/>
        <v>8.0660775763541359E-3</v>
      </c>
      <c r="L26">
        <f t="shared" si="6"/>
        <v>-10000</v>
      </c>
      <c r="O26" s="3">
        <f>SUM(H$4:H25)+G26</f>
        <v>231855.19784256144</v>
      </c>
      <c r="P26" s="7">
        <f>O26/SUM($C$4:C26)-1</f>
        <v>8.0660775763541359E-3</v>
      </c>
    </row>
    <row r="27" spans="1:16" x14ac:dyDescent="0.2">
      <c r="A27" s="2">
        <f>净值数据!A27</f>
        <v>41639</v>
      </c>
      <c r="B27" s="8">
        <f>净值数据!C27</f>
        <v>9.4801750892243994</v>
      </c>
      <c r="C27">
        <v>10000</v>
      </c>
      <c r="D27">
        <f t="shared" si="7"/>
        <v>240000</v>
      </c>
      <c r="E27" s="3">
        <f t="shared" si="0"/>
        <v>1054.8328386219846</v>
      </c>
      <c r="F27">
        <f t="shared" si="8"/>
        <v>25466.846669703486</v>
      </c>
      <c r="G27" s="3">
        <f t="shared" si="1"/>
        <v>241430.16539922034</v>
      </c>
      <c r="H27">
        <f t="shared" si="2"/>
        <v>0</v>
      </c>
      <c r="I27">
        <f t="shared" si="3"/>
        <v>240000</v>
      </c>
      <c r="J27">
        <f t="shared" si="4"/>
        <v>25466.846669703486</v>
      </c>
      <c r="K27" s="7">
        <f t="shared" si="5"/>
        <v>5.9590224967513983E-3</v>
      </c>
      <c r="L27">
        <f t="shared" si="6"/>
        <v>-10000</v>
      </c>
      <c r="O27" s="3">
        <f>SUM(H$4:H26)+G27</f>
        <v>241430.16539922034</v>
      </c>
      <c r="P27" s="7">
        <f>O27/SUM($C$4:C27)-1</f>
        <v>5.9590224967513983E-3</v>
      </c>
    </row>
    <row r="28" spans="1:16" x14ac:dyDescent="0.2">
      <c r="A28" s="2">
        <f>净值数据!A28</f>
        <v>41669</v>
      </c>
      <c r="B28" s="8">
        <f>净值数据!C28</f>
        <v>9.0187891574255996</v>
      </c>
      <c r="C28">
        <v>10000</v>
      </c>
      <c r="D28">
        <f t="shared" si="7"/>
        <v>250000</v>
      </c>
      <c r="E28" s="3">
        <f t="shared" si="0"/>
        <v>1108.7962946518737</v>
      </c>
      <c r="F28">
        <f t="shared" si="8"/>
        <v>26575.64296435536</v>
      </c>
      <c r="G28" s="3">
        <f t="shared" si="1"/>
        <v>239680.12061854205</v>
      </c>
      <c r="H28">
        <f t="shared" si="2"/>
        <v>0</v>
      </c>
      <c r="I28">
        <f t="shared" si="3"/>
        <v>250000</v>
      </c>
      <c r="J28">
        <f t="shared" si="4"/>
        <v>26575.64296435536</v>
      </c>
      <c r="K28" s="7">
        <f t="shared" si="5"/>
        <v>-4.127951752583181E-2</v>
      </c>
      <c r="L28">
        <f t="shared" si="6"/>
        <v>-10000</v>
      </c>
      <c r="O28" s="3">
        <f>SUM(H$4:H27)+G28</f>
        <v>239680.12061854205</v>
      </c>
      <c r="P28" s="7">
        <f>O28/SUM($C$4:C28)-1</f>
        <v>-4.127951752583181E-2</v>
      </c>
    </row>
    <row r="29" spans="1:16" x14ac:dyDescent="0.2">
      <c r="A29" s="2">
        <f>净值数据!A29</f>
        <v>41698</v>
      </c>
      <c r="B29" s="8">
        <f>净值数据!C29</f>
        <v>8.6444571750228008</v>
      </c>
      <c r="C29">
        <v>10000</v>
      </c>
      <c r="D29">
        <f t="shared" si="7"/>
        <v>260000</v>
      </c>
      <c r="E29" s="3">
        <f t="shared" si="0"/>
        <v>1156.8106357093063</v>
      </c>
      <c r="F29">
        <f t="shared" si="8"/>
        <v>27732.453600064666</v>
      </c>
      <c r="G29" s="3">
        <f t="shared" si="1"/>
        <v>239732.0075040659</v>
      </c>
      <c r="H29">
        <f t="shared" si="2"/>
        <v>0</v>
      </c>
      <c r="I29">
        <f t="shared" si="3"/>
        <v>260000</v>
      </c>
      <c r="J29">
        <f t="shared" si="4"/>
        <v>27732.453600064666</v>
      </c>
      <c r="K29" s="7">
        <f t="shared" si="5"/>
        <v>-7.7953817292054195E-2</v>
      </c>
      <c r="L29">
        <f t="shared" si="6"/>
        <v>-10000</v>
      </c>
      <c r="O29" s="3">
        <f>SUM(H$4:H28)+G29</f>
        <v>239732.0075040659</v>
      </c>
      <c r="P29" s="7">
        <f>O29/SUM($C$4:C29)-1</f>
        <v>-7.7953817292054195E-2</v>
      </c>
    </row>
    <row r="30" spans="1:16" x14ac:dyDescent="0.2">
      <c r="A30" s="2">
        <f>净值数据!A30</f>
        <v>41729</v>
      </c>
      <c r="B30" s="8">
        <f>净值数据!C30</f>
        <v>8.5486978306871997</v>
      </c>
      <c r="C30">
        <v>10000</v>
      </c>
      <c r="D30">
        <f t="shared" si="7"/>
        <v>270000</v>
      </c>
      <c r="E30" s="3">
        <f t="shared" si="0"/>
        <v>1169.7687996530969</v>
      </c>
      <c r="F30">
        <f t="shared" si="8"/>
        <v>28902.222399717764</v>
      </c>
      <c r="G30" s="3">
        <f t="shared" si="1"/>
        <v>247076.36593050623</v>
      </c>
      <c r="H30">
        <f t="shared" si="2"/>
        <v>0</v>
      </c>
      <c r="I30">
        <f t="shared" si="3"/>
        <v>270000</v>
      </c>
      <c r="J30">
        <f t="shared" si="4"/>
        <v>28902.222399717764</v>
      </c>
      <c r="K30" s="7">
        <f t="shared" si="5"/>
        <v>-8.4902348405532457E-2</v>
      </c>
      <c r="L30">
        <f t="shared" si="6"/>
        <v>-10000</v>
      </c>
      <c r="O30" s="3">
        <f>SUM(H$4:H29)+G30</f>
        <v>247076.36593050623</v>
      </c>
      <c r="P30" s="7">
        <f>O30/SUM($C$4:C30)-1</f>
        <v>-8.4902348405532457E-2</v>
      </c>
    </row>
    <row r="31" spans="1:16" x14ac:dyDescent="0.2">
      <c r="A31" s="2">
        <f>净值数据!A31</f>
        <v>41759</v>
      </c>
      <c r="B31" s="8">
        <f>净值数据!C31</f>
        <v>8.7315111244188</v>
      </c>
      <c r="C31">
        <v>10000</v>
      </c>
      <c r="D31">
        <f t="shared" si="7"/>
        <v>280000</v>
      </c>
      <c r="E31" s="3">
        <f t="shared" si="0"/>
        <v>1145.2771298697321</v>
      </c>
      <c r="F31">
        <f t="shared" si="8"/>
        <v>30047.499529587498</v>
      </c>
      <c r="G31" s="3">
        <f t="shared" si="1"/>
        <v>262360.07640356192</v>
      </c>
      <c r="H31">
        <f t="shared" si="2"/>
        <v>0</v>
      </c>
      <c r="I31">
        <f t="shared" si="3"/>
        <v>280000</v>
      </c>
      <c r="J31">
        <f t="shared" si="4"/>
        <v>30047.499529587498</v>
      </c>
      <c r="K31" s="7">
        <f t="shared" si="5"/>
        <v>-6.2999727130136018E-2</v>
      </c>
      <c r="L31">
        <f t="shared" si="6"/>
        <v>-10000</v>
      </c>
      <c r="O31" s="3">
        <f>SUM(H$4:H30)+G31</f>
        <v>262360.07640356192</v>
      </c>
      <c r="P31" s="7">
        <f>O31/SUM($C$4:C31)-1</f>
        <v>-6.2999727130136018E-2</v>
      </c>
    </row>
    <row r="32" spans="1:16" x14ac:dyDescent="0.2">
      <c r="A32" s="2">
        <f>净值数据!A32</f>
        <v>41789</v>
      </c>
      <c r="B32" s="8">
        <f>净值数据!C32</f>
        <v>8.8359758636939993</v>
      </c>
      <c r="C32">
        <v>10000</v>
      </c>
      <c r="D32">
        <f t="shared" si="7"/>
        <v>290000</v>
      </c>
      <c r="E32" s="3">
        <f t="shared" si="0"/>
        <v>1131.7369076446712</v>
      </c>
      <c r="F32">
        <f t="shared" si="8"/>
        <v>31179.236437232168</v>
      </c>
      <c r="G32" s="3">
        <f t="shared" si="1"/>
        <v>275498.98060779192</v>
      </c>
      <c r="H32">
        <f t="shared" si="2"/>
        <v>0</v>
      </c>
      <c r="I32">
        <f t="shared" si="3"/>
        <v>290000</v>
      </c>
      <c r="J32">
        <f t="shared" si="4"/>
        <v>31179.236437232168</v>
      </c>
      <c r="K32" s="7">
        <f t="shared" si="5"/>
        <v>-5.000351514554513E-2</v>
      </c>
      <c r="L32">
        <f t="shared" si="6"/>
        <v>-10000</v>
      </c>
      <c r="O32" s="3">
        <f>SUM(H$4:H31)+G32</f>
        <v>275498.98060779192</v>
      </c>
      <c r="P32" s="7">
        <f>O32/SUM($C$4:C32)-1</f>
        <v>-5.000351514554513E-2</v>
      </c>
    </row>
    <row r="33" spans="1:16" x14ac:dyDescent="0.2">
      <c r="A33" s="2">
        <f>净值数据!A33</f>
        <v>41820</v>
      </c>
      <c r="B33" s="8">
        <f>净值数据!C33</f>
        <v>8.9143244181504002</v>
      </c>
      <c r="C33">
        <v>10000</v>
      </c>
      <c r="D33">
        <f t="shared" si="7"/>
        <v>300000</v>
      </c>
      <c r="E33" s="3">
        <f t="shared" si="0"/>
        <v>1121.7900012298253</v>
      </c>
      <c r="F33">
        <f t="shared" si="8"/>
        <v>32301.026438461995</v>
      </c>
      <c r="G33" s="3">
        <f t="shared" si="1"/>
        <v>287941.82871170342</v>
      </c>
      <c r="H33">
        <f t="shared" si="2"/>
        <v>0</v>
      </c>
      <c r="I33">
        <f t="shared" si="3"/>
        <v>300000</v>
      </c>
      <c r="J33">
        <f t="shared" si="4"/>
        <v>32301.026438461995</v>
      </c>
      <c r="K33" s="7">
        <f t="shared" si="5"/>
        <v>-4.0193904294321903E-2</v>
      </c>
      <c r="L33">
        <f t="shared" si="6"/>
        <v>-10000</v>
      </c>
      <c r="O33" s="3">
        <f>SUM(H$4:H32)+G33</f>
        <v>287941.82871170342</v>
      </c>
      <c r="P33" s="7">
        <f>O33/SUM($C$4:C33)-1</f>
        <v>-4.0193904294321903E-2</v>
      </c>
    </row>
    <row r="34" spans="1:16" x14ac:dyDescent="0.2">
      <c r="A34" s="2">
        <f>净值数据!A34</f>
        <v>41851</v>
      </c>
      <c r="B34" s="8">
        <f>净值数据!C34</f>
        <v>10.256356107</v>
      </c>
      <c r="C34">
        <v>10000</v>
      </c>
      <c r="D34">
        <f t="shared" si="7"/>
        <v>310000</v>
      </c>
      <c r="E34" s="3">
        <f t="shared" si="0"/>
        <v>975.00514760548958</v>
      </c>
      <c r="F34">
        <f t="shared" si="8"/>
        <v>33276.031586067482</v>
      </c>
      <c r="G34" s="3">
        <f t="shared" si="1"/>
        <v>341290.82977448811</v>
      </c>
      <c r="H34">
        <f t="shared" si="2"/>
        <v>0</v>
      </c>
      <c r="I34">
        <f t="shared" si="3"/>
        <v>310000</v>
      </c>
      <c r="J34">
        <f t="shared" si="4"/>
        <v>33276.031586067482</v>
      </c>
      <c r="K34" s="7">
        <f t="shared" si="5"/>
        <v>0.10093816056286498</v>
      </c>
      <c r="L34">
        <f t="shared" si="6"/>
        <v>-10000</v>
      </c>
      <c r="O34" s="3">
        <f>SUM(H$4:H33)+G34</f>
        <v>341290.82977448811</v>
      </c>
      <c r="P34" s="7">
        <f>O34/SUM($C$4:C34)-1</f>
        <v>0.10093816056286498</v>
      </c>
    </row>
    <row r="35" spans="1:16" x14ac:dyDescent="0.2">
      <c r="A35" s="2">
        <f>净值数据!A35</f>
        <v>41880</v>
      </c>
      <c r="B35" s="8">
        <f>净值数据!C35</f>
        <v>9.783841056</v>
      </c>
      <c r="C35">
        <v>10000</v>
      </c>
      <c r="D35">
        <f t="shared" si="7"/>
        <v>320000</v>
      </c>
      <c r="E35" s="3">
        <f t="shared" si="0"/>
        <v>1022.0934643932547</v>
      </c>
      <c r="F35">
        <f t="shared" si="8"/>
        <v>34298.125050460738</v>
      </c>
      <c r="G35" s="3">
        <f t="shared" si="1"/>
        <v>335567.40401251987</v>
      </c>
      <c r="H35">
        <f t="shared" si="2"/>
        <v>0</v>
      </c>
      <c r="I35">
        <f t="shared" si="3"/>
        <v>320000</v>
      </c>
      <c r="J35">
        <f t="shared" si="4"/>
        <v>34298.125050460738</v>
      </c>
      <c r="K35" s="7">
        <f t="shared" si="5"/>
        <v>4.8648137539124559E-2</v>
      </c>
      <c r="L35">
        <f t="shared" si="6"/>
        <v>-10000</v>
      </c>
      <c r="O35" s="3">
        <f>SUM(H$4:H34)+G35</f>
        <v>335567.40401251987</v>
      </c>
      <c r="P35" s="7">
        <f>O35/SUM($C$4:C35)-1</f>
        <v>4.8648137539124559E-2</v>
      </c>
    </row>
    <row r="36" spans="1:16" x14ac:dyDescent="0.2">
      <c r="A36" s="2">
        <f>净值数据!A36</f>
        <v>41912</v>
      </c>
      <c r="B36" s="8">
        <f>净值数据!C36</f>
        <v>9.6263360389999999</v>
      </c>
      <c r="C36">
        <v>10000</v>
      </c>
      <c r="D36">
        <f t="shared" si="7"/>
        <v>330000</v>
      </c>
      <c r="E36" s="3">
        <f t="shared" si="0"/>
        <v>1038.816841577745</v>
      </c>
      <c r="F36">
        <f t="shared" si="8"/>
        <v>35336.941892038485</v>
      </c>
      <c r="G36" s="3">
        <f t="shared" si="1"/>
        <v>340165.27724337892</v>
      </c>
      <c r="H36">
        <f t="shared" si="2"/>
        <v>0</v>
      </c>
      <c r="I36">
        <f t="shared" si="3"/>
        <v>330000</v>
      </c>
      <c r="J36">
        <f t="shared" si="4"/>
        <v>35336.941892038485</v>
      </c>
      <c r="K36" s="7">
        <f t="shared" si="5"/>
        <v>3.0803870434481517E-2</v>
      </c>
      <c r="L36">
        <f t="shared" si="6"/>
        <v>-10000</v>
      </c>
      <c r="O36" s="3">
        <f>SUM(H$4:H35)+G36</f>
        <v>340165.27724337892</v>
      </c>
      <c r="P36" s="7">
        <f>O36/SUM($C$4:C36)-1</f>
        <v>3.0803870434481517E-2</v>
      </c>
    </row>
    <row r="37" spans="1:16" x14ac:dyDescent="0.2">
      <c r="A37" s="2">
        <f>净值数据!A37</f>
        <v>41943</v>
      </c>
      <c r="B37" s="8">
        <f>净值数据!C37</f>
        <v>10.00620108</v>
      </c>
      <c r="C37">
        <v>10000</v>
      </c>
      <c r="D37">
        <f t="shared" si="7"/>
        <v>340000</v>
      </c>
      <c r="E37" s="3">
        <f t="shared" si="0"/>
        <v>999.3802762956268</v>
      </c>
      <c r="F37">
        <f t="shared" si="8"/>
        <v>36336.322168334111</v>
      </c>
      <c r="G37" s="3">
        <f t="shared" si="1"/>
        <v>363588.54612401273</v>
      </c>
      <c r="H37">
        <f t="shared" si="2"/>
        <v>0</v>
      </c>
      <c r="I37">
        <f t="shared" si="3"/>
        <v>340000</v>
      </c>
      <c r="J37">
        <f t="shared" si="4"/>
        <v>36336.322168334111</v>
      </c>
      <c r="K37" s="7">
        <f t="shared" si="5"/>
        <v>6.9378076835331592E-2</v>
      </c>
      <c r="L37">
        <f t="shared" si="6"/>
        <v>-10000</v>
      </c>
      <c r="O37" s="3">
        <f>SUM(H$4:H36)+G37</f>
        <v>363588.54612401273</v>
      </c>
      <c r="P37" s="7">
        <f>O37/SUM($C$4:C37)-1</f>
        <v>6.9378076835331592E-2</v>
      </c>
    </row>
    <row r="38" spans="1:16" x14ac:dyDescent="0.2">
      <c r="A38" s="2">
        <f>净值数据!A38</f>
        <v>41971</v>
      </c>
      <c r="B38" s="8">
        <f>净值数据!C38</f>
        <v>11.256976215</v>
      </c>
      <c r="C38">
        <v>10000</v>
      </c>
      <c r="D38">
        <f t="shared" si="7"/>
        <v>350000</v>
      </c>
      <c r="E38" s="3">
        <f t="shared" si="0"/>
        <v>888.33802337389056</v>
      </c>
      <c r="F38">
        <f t="shared" si="8"/>
        <v>37224.660191708004</v>
      </c>
      <c r="G38" s="3">
        <f t="shared" si="1"/>
        <v>419037.11438951432</v>
      </c>
      <c r="H38">
        <f t="shared" si="2"/>
        <v>0</v>
      </c>
      <c r="I38">
        <f t="shared" si="3"/>
        <v>350000</v>
      </c>
      <c r="J38">
        <f t="shared" si="4"/>
        <v>37224.660191708004</v>
      </c>
      <c r="K38" s="7">
        <f t="shared" si="5"/>
        <v>0.1972488982557552</v>
      </c>
      <c r="L38">
        <f t="shared" si="6"/>
        <v>-10000</v>
      </c>
      <c r="O38" s="3">
        <f>SUM(H$4:H37)+G38</f>
        <v>419037.11438951432</v>
      </c>
      <c r="P38" s="7">
        <f>O38/SUM($C$4:C38)-1</f>
        <v>0.1972488982557552</v>
      </c>
    </row>
    <row r="39" spans="1:16" s="5" customFormat="1" x14ac:dyDescent="0.2">
      <c r="A39" s="12">
        <f>净值数据!A39</f>
        <v>42004</v>
      </c>
      <c r="B39" s="13">
        <f>净值数据!C39</f>
        <v>15.370636659000001</v>
      </c>
      <c r="C39" s="5">
        <v>10000</v>
      </c>
      <c r="D39" s="5">
        <f t="shared" si="7"/>
        <v>360000</v>
      </c>
      <c r="E39" s="9">
        <f t="shared" si="0"/>
        <v>650.59113827563408</v>
      </c>
      <c r="F39" s="5">
        <f t="shared" si="8"/>
        <v>37875.251329983636</v>
      </c>
      <c r="G39" s="9">
        <f t="shared" si="1"/>
        <v>582166.72656148497</v>
      </c>
      <c r="H39" s="5">
        <f t="shared" si="2"/>
        <v>582166.72656148497</v>
      </c>
      <c r="I39" s="5">
        <f t="shared" si="3"/>
        <v>0</v>
      </c>
      <c r="J39" s="5">
        <f t="shared" si="4"/>
        <v>0</v>
      </c>
      <c r="K39" s="6">
        <f t="shared" si="5"/>
        <v>0.61712979600412488</v>
      </c>
      <c r="L39" s="5">
        <f t="shared" si="6"/>
        <v>572166.72656148497</v>
      </c>
      <c r="O39" s="3">
        <f>SUM(H$4:H38)+G39</f>
        <v>582166.72656148497</v>
      </c>
      <c r="P39" s="6">
        <f>O39/SUM($C$4:C39)-1</f>
        <v>0.61712979600412488</v>
      </c>
    </row>
    <row r="40" spans="1:16" x14ac:dyDescent="0.2">
      <c r="A40" s="2">
        <f>净值数据!A40</f>
        <v>42034</v>
      </c>
      <c r="B40" s="8">
        <f>净值数据!C40</f>
        <v>13.286011434000001</v>
      </c>
      <c r="C40">
        <v>10000</v>
      </c>
      <c r="D40">
        <f t="shared" si="7"/>
        <v>10000</v>
      </c>
      <c r="E40" s="3">
        <f t="shared" si="0"/>
        <v>752.67133779586959</v>
      </c>
      <c r="F40">
        <f t="shared" si="8"/>
        <v>752.67133779586959</v>
      </c>
      <c r="G40" s="3">
        <f t="shared" si="1"/>
        <v>10000</v>
      </c>
      <c r="H40">
        <f t="shared" si="2"/>
        <v>0</v>
      </c>
      <c r="I40">
        <f t="shared" si="3"/>
        <v>10000</v>
      </c>
      <c r="J40">
        <f t="shared" si="4"/>
        <v>752.67133779586959</v>
      </c>
      <c r="K40" s="7">
        <f t="shared" si="5"/>
        <v>0</v>
      </c>
      <c r="L40">
        <f t="shared" si="6"/>
        <v>-10000</v>
      </c>
      <c r="O40" s="3">
        <f>SUM(H$4:H39)+G40</f>
        <v>592166.72656148497</v>
      </c>
      <c r="P40" s="7">
        <f>O40/SUM($C$4:C40)-1</f>
        <v>0.60045061232833774</v>
      </c>
    </row>
    <row r="41" spans="1:16" x14ac:dyDescent="0.2">
      <c r="A41" s="2">
        <f>净值数据!A41</f>
        <v>42062</v>
      </c>
      <c r="B41" s="8">
        <f>净值数据!C41</f>
        <v>13.619551469999999</v>
      </c>
      <c r="C41">
        <v>10000</v>
      </c>
      <c r="D41">
        <f t="shared" si="7"/>
        <v>20000</v>
      </c>
      <c r="E41" s="3">
        <f t="shared" si="0"/>
        <v>734.2385703396443</v>
      </c>
      <c r="F41">
        <f t="shared" si="8"/>
        <v>1486.9099081355139</v>
      </c>
      <c r="G41" s="3">
        <f t="shared" si="1"/>
        <v>20251.046025104602</v>
      </c>
      <c r="H41">
        <f t="shared" si="2"/>
        <v>0</v>
      </c>
      <c r="I41">
        <f t="shared" si="3"/>
        <v>20000</v>
      </c>
      <c r="J41">
        <f t="shared" si="4"/>
        <v>1486.9099081355139</v>
      </c>
      <c r="K41" s="7">
        <f t="shared" si="5"/>
        <v>1.2552301255230214E-2</v>
      </c>
      <c r="L41">
        <f t="shared" si="6"/>
        <v>-10000</v>
      </c>
      <c r="O41" s="3">
        <f>SUM(H$4:H40)+G41</f>
        <v>602417.77258658956</v>
      </c>
      <c r="P41" s="7">
        <f>O41/SUM($C$4:C41)-1</f>
        <v>0.58530992785944624</v>
      </c>
    </row>
    <row r="42" spans="1:16" x14ac:dyDescent="0.2">
      <c r="A42" s="2">
        <f>净值数据!A42</f>
        <v>42094</v>
      </c>
      <c r="B42" s="8">
        <f>净值数据!C42</f>
        <v>14.425606557</v>
      </c>
      <c r="C42">
        <v>10000</v>
      </c>
      <c r="D42">
        <f t="shared" si="7"/>
        <v>30000</v>
      </c>
      <c r="E42" s="3">
        <f t="shared" si="0"/>
        <v>693.21175234378745</v>
      </c>
      <c r="F42">
        <f t="shared" si="8"/>
        <v>2180.1216604793012</v>
      </c>
      <c r="G42" s="3">
        <f t="shared" si="1"/>
        <v>31449.577320467935</v>
      </c>
      <c r="H42">
        <f t="shared" si="2"/>
        <v>0</v>
      </c>
      <c r="I42">
        <f t="shared" si="3"/>
        <v>30000</v>
      </c>
      <c r="J42">
        <f t="shared" si="4"/>
        <v>2180.1216604793012</v>
      </c>
      <c r="K42" s="7">
        <f t="shared" si="5"/>
        <v>4.8319244015597951E-2</v>
      </c>
      <c r="L42">
        <f t="shared" si="6"/>
        <v>-10000</v>
      </c>
      <c r="O42" s="3">
        <f>SUM(H$4:H41)+G42</f>
        <v>613616.30388195289</v>
      </c>
      <c r="P42" s="7">
        <f>O42/SUM($C$4:C42)-1</f>
        <v>0.57337513815885366</v>
      </c>
    </row>
    <row r="43" spans="1:16" x14ac:dyDescent="0.2">
      <c r="A43" s="2">
        <f>净值数据!A43</f>
        <v>42124</v>
      </c>
      <c r="B43" s="8">
        <f>净值数据!C43</f>
        <v>16.880831822000001</v>
      </c>
      <c r="C43">
        <v>10000</v>
      </c>
      <c r="D43">
        <f t="shared" si="7"/>
        <v>40000</v>
      </c>
      <c r="E43" s="3">
        <f t="shared" si="0"/>
        <v>592.38786959345612</v>
      </c>
      <c r="F43">
        <f t="shared" si="8"/>
        <v>2772.5095300727571</v>
      </c>
      <c r="G43" s="3">
        <f t="shared" si="1"/>
        <v>46802.267102050464</v>
      </c>
      <c r="H43">
        <f t="shared" si="2"/>
        <v>0</v>
      </c>
      <c r="I43">
        <f t="shared" si="3"/>
        <v>40000</v>
      </c>
      <c r="J43">
        <f t="shared" si="4"/>
        <v>2772.5095300727571</v>
      </c>
      <c r="K43" s="7">
        <f t="shared" si="5"/>
        <v>0.17005667755126153</v>
      </c>
      <c r="L43">
        <f t="shared" si="6"/>
        <v>-10000</v>
      </c>
      <c r="O43" s="3">
        <f>SUM(H$4:H42)+G43</f>
        <v>628968.99366353545</v>
      </c>
      <c r="P43" s="7">
        <f>O43/SUM($C$4:C43)-1</f>
        <v>0.57242248415883856</v>
      </c>
    </row>
    <row r="44" spans="1:16" x14ac:dyDescent="0.2">
      <c r="A44" s="2">
        <f>净值数据!A44</f>
        <v>42153</v>
      </c>
      <c r="B44" s="8">
        <f>净值数据!C44</f>
        <v>16.741856807000001</v>
      </c>
      <c r="C44">
        <v>10000</v>
      </c>
      <c r="D44">
        <f t="shared" si="7"/>
        <v>50000</v>
      </c>
      <c r="E44" s="3">
        <f t="shared" si="0"/>
        <v>597.30531178709293</v>
      </c>
      <c r="F44">
        <f t="shared" si="8"/>
        <v>3369.8148418598503</v>
      </c>
      <c r="G44" s="3">
        <f t="shared" si="1"/>
        <v>56416.957548520964</v>
      </c>
      <c r="H44">
        <f t="shared" si="2"/>
        <v>0</v>
      </c>
      <c r="I44">
        <f t="shared" si="3"/>
        <v>50000</v>
      </c>
      <c r="J44">
        <f t="shared" si="4"/>
        <v>3369.8148418598503</v>
      </c>
      <c r="K44" s="7">
        <f t="shared" si="5"/>
        <v>0.12833915097041926</v>
      </c>
      <c r="L44">
        <f t="shared" si="6"/>
        <v>-10000</v>
      </c>
      <c r="O44" s="3">
        <f>SUM(H$4:H43)+G44</f>
        <v>638583.68411000597</v>
      </c>
      <c r="P44" s="7">
        <f>O44/SUM($C$4:C44)-1</f>
        <v>0.55752118075611201</v>
      </c>
    </row>
    <row r="45" spans="1:16" x14ac:dyDescent="0.2">
      <c r="A45" s="2">
        <f>净值数据!A45</f>
        <v>42185</v>
      </c>
      <c r="B45" s="8">
        <f>净值数据!C45</f>
        <v>17.344081872</v>
      </c>
      <c r="C45">
        <v>10000</v>
      </c>
      <c r="D45">
        <f t="shared" si="7"/>
        <v>60000</v>
      </c>
      <c r="E45" s="3">
        <f t="shared" si="0"/>
        <v>576.5655440167078</v>
      </c>
      <c r="F45">
        <f t="shared" si="8"/>
        <v>3946.3803858765582</v>
      </c>
      <c r="G45" s="3">
        <f t="shared" si="1"/>
        <v>68446.344510697978</v>
      </c>
      <c r="H45">
        <f t="shared" si="2"/>
        <v>0</v>
      </c>
      <c r="I45">
        <f t="shared" si="3"/>
        <v>60000</v>
      </c>
      <c r="J45">
        <f t="shared" si="4"/>
        <v>3946.3803858765582</v>
      </c>
      <c r="K45" s="7">
        <f t="shared" si="5"/>
        <v>0.14077240851163286</v>
      </c>
      <c r="L45">
        <f t="shared" si="6"/>
        <v>-10000</v>
      </c>
      <c r="O45" s="3">
        <f>SUM(H$4:H44)+G45</f>
        <v>650613.07107218297</v>
      </c>
      <c r="P45" s="7">
        <f>O45/SUM($C$4:C45)-1</f>
        <v>0.54907874064805462</v>
      </c>
    </row>
    <row r="46" spans="1:16" x14ac:dyDescent="0.2">
      <c r="A46" s="2">
        <f>净值数据!A46</f>
        <v>42216</v>
      </c>
      <c r="B46" s="8">
        <f>净值数据!C46</f>
        <v>16.625299999999999</v>
      </c>
      <c r="C46">
        <v>10000</v>
      </c>
      <c r="D46">
        <f t="shared" si="7"/>
        <v>70000</v>
      </c>
      <c r="E46" s="3">
        <f t="shared" si="0"/>
        <v>601.4929053911809</v>
      </c>
      <c r="F46">
        <f t="shared" si="8"/>
        <v>4547.8732912677388</v>
      </c>
      <c r="G46" s="3">
        <f t="shared" si="1"/>
        <v>75609.75782931353</v>
      </c>
      <c r="H46">
        <f t="shared" si="2"/>
        <v>0</v>
      </c>
      <c r="I46">
        <f t="shared" si="3"/>
        <v>70000</v>
      </c>
      <c r="J46">
        <f t="shared" si="4"/>
        <v>4547.8732912677388</v>
      </c>
      <c r="K46" s="7">
        <f t="shared" si="5"/>
        <v>8.0139397561621806E-2</v>
      </c>
      <c r="L46">
        <f t="shared" si="6"/>
        <v>-10000</v>
      </c>
      <c r="O46" s="3">
        <f>SUM(H$4:H45)+G46</f>
        <v>657776.48439079849</v>
      </c>
      <c r="P46" s="7">
        <f>O46/SUM($C$4:C46)-1</f>
        <v>0.52971275439720578</v>
      </c>
    </row>
    <row r="47" spans="1:16" x14ac:dyDescent="0.2">
      <c r="A47" s="2">
        <f>净值数据!A47</f>
        <v>42247</v>
      </c>
      <c r="B47" s="8">
        <f>净值数据!C47</f>
        <v>16.38505</v>
      </c>
      <c r="C47">
        <v>10000</v>
      </c>
      <c r="D47">
        <f t="shared" si="7"/>
        <v>80000</v>
      </c>
      <c r="E47" s="3">
        <f t="shared" si="0"/>
        <v>610.31244945850028</v>
      </c>
      <c r="F47">
        <f t="shared" si="8"/>
        <v>5158.1857407262387</v>
      </c>
      <c r="G47" s="3">
        <f t="shared" si="1"/>
        <v>84517.131271086459</v>
      </c>
      <c r="H47">
        <f t="shared" si="2"/>
        <v>0</v>
      </c>
      <c r="I47">
        <f t="shared" si="3"/>
        <v>80000</v>
      </c>
      <c r="J47">
        <f t="shared" si="4"/>
        <v>5158.1857407262387</v>
      </c>
      <c r="K47" s="7">
        <f t="shared" si="5"/>
        <v>5.646414088858065E-2</v>
      </c>
      <c r="L47">
        <f t="shared" si="6"/>
        <v>-10000</v>
      </c>
      <c r="O47" s="3">
        <f>SUM(H$4:H46)+G47</f>
        <v>666683.85783257149</v>
      </c>
      <c r="P47" s="7">
        <f>O47/SUM($C$4:C47)-1</f>
        <v>0.51519058598311696</v>
      </c>
    </row>
    <row r="48" spans="1:16" x14ac:dyDescent="0.2">
      <c r="A48" s="2">
        <f>净值数据!A48</f>
        <v>42277</v>
      </c>
      <c r="B48" s="8">
        <f>净值数据!C48</f>
        <v>17.076969999999999</v>
      </c>
      <c r="C48">
        <v>10000</v>
      </c>
      <c r="D48">
        <f t="shared" si="7"/>
        <v>90000</v>
      </c>
      <c r="E48" s="3">
        <f t="shared" si="0"/>
        <v>585.58397654853297</v>
      </c>
      <c r="F48">
        <f t="shared" si="8"/>
        <v>5743.7697172747721</v>
      </c>
      <c r="G48" s="3">
        <f t="shared" si="1"/>
        <v>98086.183148809767</v>
      </c>
      <c r="H48">
        <f t="shared" si="2"/>
        <v>0</v>
      </c>
      <c r="I48">
        <f t="shared" si="3"/>
        <v>90000</v>
      </c>
      <c r="J48">
        <f t="shared" si="4"/>
        <v>5743.7697172747721</v>
      </c>
      <c r="K48" s="7">
        <f t="shared" si="5"/>
        <v>8.9846479431219706E-2</v>
      </c>
      <c r="L48">
        <f t="shared" si="6"/>
        <v>-10000</v>
      </c>
      <c r="O48" s="3">
        <f>SUM(H$4:H47)+G48</f>
        <v>680252.9097102948</v>
      </c>
      <c r="P48" s="7">
        <f>O48/SUM($C$4:C48)-1</f>
        <v>0.51167313268954406</v>
      </c>
    </row>
    <row r="49" spans="1:16" x14ac:dyDescent="0.2">
      <c r="A49" s="2">
        <f>净值数据!A49</f>
        <v>42307</v>
      </c>
      <c r="B49" s="8">
        <f>净值数据!C49</f>
        <v>17.230730000000001</v>
      </c>
      <c r="C49">
        <v>10000</v>
      </c>
      <c r="D49">
        <f t="shared" si="7"/>
        <v>100000</v>
      </c>
      <c r="E49" s="3">
        <f t="shared" si="0"/>
        <v>580.35846420900327</v>
      </c>
      <c r="F49">
        <f t="shared" si="8"/>
        <v>6324.1281814837757</v>
      </c>
      <c r="G49" s="3">
        <f t="shared" si="1"/>
        <v>108969.34518053794</v>
      </c>
      <c r="H49">
        <f t="shared" si="2"/>
        <v>0</v>
      </c>
      <c r="I49">
        <f t="shared" si="3"/>
        <v>100000</v>
      </c>
      <c r="J49">
        <f t="shared" si="4"/>
        <v>6324.1281814837757</v>
      </c>
      <c r="K49" s="7">
        <f t="shared" si="5"/>
        <v>8.9693451805379354E-2</v>
      </c>
      <c r="L49">
        <f t="shared" si="6"/>
        <v>-10000</v>
      </c>
      <c r="O49" s="3">
        <f>SUM(H$4:H48)+G49</f>
        <v>691136.07174202288</v>
      </c>
      <c r="P49" s="7">
        <f>O49/SUM($C$4:C49)-1</f>
        <v>0.50246972117831068</v>
      </c>
    </row>
    <row r="50" spans="1:16" x14ac:dyDescent="0.2">
      <c r="A50" s="2">
        <f>净值数据!A50</f>
        <v>42338</v>
      </c>
      <c r="B50" s="8">
        <f>净值数据!C50</f>
        <v>16.529199999999999</v>
      </c>
      <c r="C50">
        <v>10000</v>
      </c>
      <c r="D50">
        <f t="shared" si="7"/>
        <v>110000</v>
      </c>
      <c r="E50" s="3">
        <f t="shared" si="0"/>
        <v>604.98995716671106</v>
      </c>
      <c r="F50">
        <f t="shared" si="8"/>
        <v>6929.1181386504868</v>
      </c>
      <c r="G50" s="3">
        <f t="shared" si="1"/>
        <v>114532.77953738162</v>
      </c>
      <c r="H50">
        <f t="shared" si="2"/>
        <v>0</v>
      </c>
      <c r="I50">
        <f t="shared" si="3"/>
        <v>110000</v>
      </c>
      <c r="J50">
        <f t="shared" si="4"/>
        <v>6929.1181386504868</v>
      </c>
      <c r="K50" s="7">
        <f t="shared" si="5"/>
        <v>4.1207086703469287E-2</v>
      </c>
      <c r="L50">
        <f t="shared" si="6"/>
        <v>-10000</v>
      </c>
      <c r="O50" s="3">
        <f>SUM(H$4:H49)+G50</f>
        <v>696699.50609886658</v>
      </c>
      <c r="P50" s="7">
        <f>O50/SUM($C$4:C50)-1</f>
        <v>0.48233937467843946</v>
      </c>
    </row>
    <row r="51" spans="1:16" x14ac:dyDescent="0.2">
      <c r="A51" s="2">
        <f>净值数据!A51</f>
        <v>42369</v>
      </c>
      <c r="B51" s="8">
        <f>净值数据!C51</f>
        <v>17.28839</v>
      </c>
      <c r="C51">
        <v>10000</v>
      </c>
      <c r="D51">
        <f t="shared" si="7"/>
        <v>120000</v>
      </c>
      <c r="E51" s="3">
        <f t="shared" si="0"/>
        <v>578.42286065966812</v>
      </c>
      <c r="F51">
        <f t="shared" si="8"/>
        <v>7507.5409993101548</v>
      </c>
      <c r="G51" s="3">
        <f t="shared" si="1"/>
        <v>129793.29673706369</v>
      </c>
      <c r="H51">
        <f t="shared" si="2"/>
        <v>0</v>
      </c>
      <c r="I51">
        <f t="shared" si="3"/>
        <v>120000</v>
      </c>
      <c r="J51">
        <f t="shared" si="4"/>
        <v>7507.5409993101548</v>
      </c>
      <c r="K51" s="7">
        <f t="shared" si="5"/>
        <v>8.1610806142197401E-2</v>
      </c>
      <c r="L51">
        <f t="shared" si="6"/>
        <v>-10000</v>
      </c>
      <c r="O51" s="3">
        <f>SUM(H$4:H50)+G51</f>
        <v>711960.02329854865</v>
      </c>
      <c r="P51" s="7">
        <f>O51/SUM($C$4:C51)-1</f>
        <v>0.48325004853864306</v>
      </c>
    </row>
    <row r="52" spans="1:16" x14ac:dyDescent="0.2">
      <c r="A52" s="2">
        <f>净值数据!A52</f>
        <v>42398</v>
      </c>
      <c r="B52" s="8">
        <f>净值数据!C52</f>
        <v>14.405390000000001</v>
      </c>
      <c r="C52">
        <v>10000</v>
      </c>
      <c r="D52">
        <f t="shared" si="7"/>
        <v>130000</v>
      </c>
      <c r="E52" s="3">
        <f t="shared" si="0"/>
        <v>694.18460728935486</v>
      </c>
      <c r="F52">
        <f t="shared" si="8"/>
        <v>8201.7256065995098</v>
      </c>
      <c r="G52" s="3">
        <f t="shared" si="1"/>
        <v>118149.05603605251</v>
      </c>
      <c r="H52">
        <f t="shared" si="2"/>
        <v>0</v>
      </c>
      <c r="I52">
        <f t="shared" si="3"/>
        <v>130000</v>
      </c>
      <c r="J52">
        <f t="shared" si="4"/>
        <v>8201.7256065995098</v>
      </c>
      <c r="K52" s="7">
        <f t="shared" si="5"/>
        <v>-9.1161107414980624E-2</v>
      </c>
      <c r="L52">
        <f t="shared" si="6"/>
        <v>-10000</v>
      </c>
      <c r="O52" s="3">
        <f>SUM(H$4:H51)+G52</f>
        <v>700315.7825975375</v>
      </c>
      <c r="P52" s="7">
        <f>O52/SUM($C$4:C52)-1</f>
        <v>0.42921588285211731</v>
      </c>
    </row>
    <row r="53" spans="1:16" x14ac:dyDescent="0.2">
      <c r="A53" s="2">
        <f>净值数据!A53</f>
        <v>42429</v>
      </c>
      <c r="B53" s="8">
        <f>净值数据!C53</f>
        <v>13.99216</v>
      </c>
      <c r="C53">
        <v>10000</v>
      </c>
      <c r="D53">
        <f t="shared" si="7"/>
        <v>140000</v>
      </c>
      <c r="E53" s="3">
        <f t="shared" si="0"/>
        <v>714.68593841122458</v>
      </c>
      <c r="F53">
        <f t="shared" si="8"/>
        <v>8916.4115450107347</v>
      </c>
      <c r="G53" s="3">
        <f t="shared" si="1"/>
        <v>124759.8569636374</v>
      </c>
      <c r="H53">
        <f t="shared" si="2"/>
        <v>0</v>
      </c>
      <c r="I53">
        <f t="shared" si="3"/>
        <v>140000</v>
      </c>
      <c r="J53">
        <f t="shared" si="4"/>
        <v>8916.4115450107347</v>
      </c>
      <c r="K53" s="7">
        <f t="shared" si="5"/>
        <v>-0.10885816454544717</v>
      </c>
      <c r="L53">
        <f t="shared" si="6"/>
        <v>-10000</v>
      </c>
      <c r="O53" s="3">
        <f>SUM(H$4:H52)+G53</f>
        <v>706926.58352512238</v>
      </c>
      <c r="P53" s="7">
        <f>O53/SUM($C$4:C53)-1</f>
        <v>0.41385316705024477</v>
      </c>
    </row>
    <row r="54" spans="1:16" x14ac:dyDescent="0.2">
      <c r="A54" s="2">
        <f>净值数据!A54</f>
        <v>42460</v>
      </c>
      <c r="B54" s="8">
        <f>净值数据!C54</f>
        <v>15.462490000000001</v>
      </c>
      <c r="C54">
        <v>10000</v>
      </c>
      <c r="D54">
        <f t="shared" si="7"/>
        <v>150000</v>
      </c>
      <c r="E54" s="3">
        <f t="shared" si="0"/>
        <v>646.72636813346355</v>
      </c>
      <c r="F54">
        <f t="shared" si="8"/>
        <v>9563.137913144199</v>
      </c>
      <c r="G54" s="3">
        <f t="shared" si="1"/>
        <v>147869.92435061306</v>
      </c>
      <c r="H54">
        <f t="shared" si="2"/>
        <v>0</v>
      </c>
      <c r="I54">
        <f t="shared" si="3"/>
        <v>150000</v>
      </c>
      <c r="J54">
        <f t="shared" si="4"/>
        <v>9563.137913144199</v>
      </c>
      <c r="K54" s="7">
        <f t="shared" si="5"/>
        <v>-1.4200504329246244E-2</v>
      </c>
      <c r="L54">
        <f t="shared" si="6"/>
        <v>-10000</v>
      </c>
      <c r="O54" s="3">
        <f>SUM(H$4:H53)+G54</f>
        <v>730036.650912098</v>
      </c>
      <c r="P54" s="7">
        <f>O54/SUM($C$4:C54)-1</f>
        <v>0.43144441355313323</v>
      </c>
    </row>
    <row r="55" spans="1:16" x14ac:dyDescent="0.2">
      <c r="A55" s="2">
        <f>净值数据!A55</f>
        <v>42489</v>
      </c>
      <c r="B55" s="8">
        <f>净值数据!C55</f>
        <v>17.057749999999999</v>
      </c>
      <c r="C55">
        <v>10000</v>
      </c>
      <c r="D55">
        <f t="shared" si="7"/>
        <v>160000</v>
      </c>
      <c r="E55" s="3">
        <f t="shared" si="0"/>
        <v>586.2437894798552</v>
      </c>
      <c r="F55">
        <f t="shared" si="8"/>
        <v>10149.381702624054</v>
      </c>
      <c r="G55" s="3">
        <f t="shared" si="1"/>
        <v>173125.61573793544</v>
      </c>
      <c r="H55">
        <f t="shared" si="2"/>
        <v>0</v>
      </c>
      <c r="I55">
        <f t="shared" si="3"/>
        <v>160000</v>
      </c>
      <c r="J55">
        <f t="shared" si="4"/>
        <v>10149.381702624054</v>
      </c>
      <c r="K55" s="7">
        <f t="shared" si="5"/>
        <v>8.2035098362096548E-2</v>
      </c>
      <c r="L55">
        <f t="shared" si="6"/>
        <v>-10000</v>
      </c>
      <c r="O55" s="3">
        <f>SUM(H$4:H54)+G55</f>
        <v>755292.34229942039</v>
      </c>
      <c r="P55" s="7">
        <f>O55/SUM($C$4:C55)-1</f>
        <v>0.45248527365273161</v>
      </c>
    </row>
    <row r="56" spans="1:16" x14ac:dyDescent="0.2">
      <c r="A56" s="2">
        <f>净值数据!A56</f>
        <v>42521</v>
      </c>
      <c r="B56" s="8">
        <f>净值数据!C56</f>
        <v>17.297999999999998</v>
      </c>
      <c r="C56">
        <v>10000</v>
      </c>
      <c r="D56">
        <f t="shared" si="7"/>
        <v>170000</v>
      </c>
      <c r="E56" s="3">
        <f t="shared" si="0"/>
        <v>578.10151462596843</v>
      </c>
      <c r="F56">
        <f t="shared" si="8"/>
        <v>10727.483217250023</v>
      </c>
      <c r="G56" s="3">
        <f t="shared" si="1"/>
        <v>185564.00469199088</v>
      </c>
      <c r="H56">
        <f t="shared" si="2"/>
        <v>0</v>
      </c>
      <c r="I56">
        <f t="shared" si="3"/>
        <v>170000</v>
      </c>
      <c r="J56">
        <f t="shared" si="4"/>
        <v>10727.483217250023</v>
      </c>
      <c r="K56" s="7">
        <f t="shared" si="5"/>
        <v>9.1552968776416943E-2</v>
      </c>
      <c r="L56">
        <f t="shared" si="6"/>
        <v>-10000</v>
      </c>
      <c r="O56" s="3">
        <f>SUM(H$4:H55)+G56</f>
        <v>767730.73125347588</v>
      </c>
      <c r="P56" s="7">
        <f>O56/SUM($C$4:C56)-1</f>
        <v>0.44854854953486023</v>
      </c>
    </row>
    <row r="57" spans="1:16" x14ac:dyDescent="0.2">
      <c r="A57" s="2">
        <f>净值数据!A57</f>
        <v>42551</v>
      </c>
      <c r="B57" s="8">
        <f>净值数据!C57</f>
        <v>16.817499999999999</v>
      </c>
      <c r="C57">
        <v>10000</v>
      </c>
      <c r="D57">
        <f t="shared" si="7"/>
        <v>180000</v>
      </c>
      <c r="E57" s="3">
        <f t="shared" si="0"/>
        <v>594.61870075813886</v>
      </c>
      <c r="F57">
        <f t="shared" si="8"/>
        <v>11322.101918008162</v>
      </c>
      <c r="G57" s="3">
        <f t="shared" si="1"/>
        <v>190409.44900610225</v>
      </c>
      <c r="H57">
        <f t="shared" si="2"/>
        <v>0</v>
      </c>
      <c r="I57">
        <f t="shared" si="3"/>
        <v>180000</v>
      </c>
      <c r="J57">
        <f t="shared" si="4"/>
        <v>11322.101918008162</v>
      </c>
      <c r="K57" s="7">
        <f t="shared" si="5"/>
        <v>5.7830272256123694E-2</v>
      </c>
      <c r="L57">
        <f t="shared" si="6"/>
        <v>-10000</v>
      </c>
      <c r="O57" s="3">
        <f>SUM(H$4:H56)+G57</f>
        <v>772576.17556758726</v>
      </c>
      <c r="P57" s="7">
        <f>O57/SUM($C$4:C57)-1</f>
        <v>0.43069662142145781</v>
      </c>
    </row>
    <row r="58" spans="1:16" x14ac:dyDescent="0.2">
      <c r="A58" s="2">
        <f>净值数据!A58</f>
        <v>42580</v>
      </c>
      <c r="B58" s="8">
        <f>净值数据!C58</f>
        <v>17.16</v>
      </c>
      <c r="C58">
        <v>10000</v>
      </c>
      <c r="D58">
        <f t="shared" si="7"/>
        <v>190000</v>
      </c>
      <c r="E58" s="3">
        <f t="shared" si="0"/>
        <v>582.75058275058279</v>
      </c>
      <c r="F58">
        <f t="shared" si="8"/>
        <v>11904.852500758745</v>
      </c>
      <c r="G58" s="3">
        <f t="shared" si="1"/>
        <v>204287.26891302006</v>
      </c>
      <c r="H58">
        <f t="shared" si="2"/>
        <v>0</v>
      </c>
      <c r="I58">
        <f t="shared" si="3"/>
        <v>190000</v>
      </c>
      <c r="J58">
        <f t="shared" si="4"/>
        <v>11904.852500758745</v>
      </c>
      <c r="K58" s="7">
        <f t="shared" si="5"/>
        <v>7.5196152173789832E-2</v>
      </c>
      <c r="L58">
        <f t="shared" si="6"/>
        <v>-10000</v>
      </c>
      <c r="O58" s="3">
        <f>SUM(H$4:H57)+G58</f>
        <v>786453.99547450501</v>
      </c>
      <c r="P58" s="7">
        <f>O58/SUM($C$4:C58)-1</f>
        <v>0.42991635540819084</v>
      </c>
    </row>
    <row r="59" spans="1:16" x14ac:dyDescent="0.2">
      <c r="A59" s="2">
        <f>净值数据!A59</f>
        <v>42613</v>
      </c>
      <c r="B59" s="8">
        <f>净值数据!C59</f>
        <v>18.63</v>
      </c>
      <c r="C59">
        <v>10000</v>
      </c>
      <c r="D59">
        <f t="shared" si="7"/>
        <v>200000</v>
      </c>
      <c r="E59" s="3">
        <f t="shared" si="0"/>
        <v>536.76865271068175</v>
      </c>
      <c r="F59">
        <f t="shared" si="8"/>
        <v>12441.621153469427</v>
      </c>
      <c r="G59" s="3">
        <f t="shared" si="1"/>
        <v>231787.4020891354</v>
      </c>
      <c r="H59">
        <f t="shared" si="2"/>
        <v>0</v>
      </c>
      <c r="I59">
        <f t="shared" si="3"/>
        <v>200000</v>
      </c>
      <c r="J59">
        <f t="shared" si="4"/>
        <v>12441.621153469427</v>
      </c>
      <c r="K59" s="7">
        <f t="shared" si="5"/>
        <v>0.1589370104456771</v>
      </c>
      <c r="L59">
        <f t="shared" si="6"/>
        <v>-10000</v>
      </c>
      <c r="O59" s="3">
        <f>SUM(H$4:H58)+G59</f>
        <v>813954.12865062035</v>
      </c>
      <c r="P59" s="7">
        <f>O59/SUM($C$4:C59)-1</f>
        <v>0.45348951544753624</v>
      </c>
    </row>
    <row r="60" spans="1:16" x14ac:dyDescent="0.2">
      <c r="A60" s="2">
        <f>净值数据!A60</f>
        <v>42643</v>
      </c>
      <c r="B60" s="8">
        <f>净值数据!C60</f>
        <v>18</v>
      </c>
      <c r="C60">
        <v>10000</v>
      </c>
      <c r="D60">
        <f t="shared" si="7"/>
        <v>210000</v>
      </c>
      <c r="E60" s="3">
        <f t="shared" si="0"/>
        <v>555.55555555555554</v>
      </c>
      <c r="F60">
        <f t="shared" si="8"/>
        <v>12997.176709024981</v>
      </c>
      <c r="G60" s="3">
        <f t="shared" si="1"/>
        <v>233949.18076244966</v>
      </c>
      <c r="H60">
        <f t="shared" si="2"/>
        <v>0</v>
      </c>
      <c r="I60">
        <f t="shared" si="3"/>
        <v>210000</v>
      </c>
      <c r="J60">
        <f t="shared" si="4"/>
        <v>12997.176709024981</v>
      </c>
      <c r="K60" s="7">
        <f t="shared" si="5"/>
        <v>0.11404371791642687</v>
      </c>
      <c r="L60">
        <f t="shared" si="6"/>
        <v>-10000</v>
      </c>
      <c r="O60" s="3">
        <f>SUM(H$4:H59)+G60</f>
        <v>816115.9073239346</v>
      </c>
      <c r="P60" s="7">
        <f>O60/SUM($C$4:C60)-1</f>
        <v>0.43178229355076247</v>
      </c>
    </row>
    <row r="61" spans="1:16" x14ac:dyDescent="0.2">
      <c r="A61" s="2">
        <f>净值数据!A61</f>
        <v>42674</v>
      </c>
      <c r="B61" s="8">
        <f>净值数据!C61</f>
        <v>17.86</v>
      </c>
      <c r="C61">
        <v>10000</v>
      </c>
      <c r="D61">
        <f t="shared" si="7"/>
        <v>220000</v>
      </c>
      <c r="E61" s="3">
        <f t="shared" si="0"/>
        <v>559.91041433370663</v>
      </c>
      <c r="F61">
        <f t="shared" si="8"/>
        <v>13557.087123358688</v>
      </c>
      <c r="G61" s="3">
        <f t="shared" si="1"/>
        <v>242129.57602318615</v>
      </c>
      <c r="H61">
        <f t="shared" si="2"/>
        <v>0</v>
      </c>
      <c r="I61">
        <f t="shared" si="3"/>
        <v>220000</v>
      </c>
      <c r="J61">
        <f t="shared" si="4"/>
        <v>13557.087123358688</v>
      </c>
      <c r="K61" s="7">
        <f t="shared" si="5"/>
        <v>0.10058898192357346</v>
      </c>
      <c r="L61">
        <f t="shared" si="6"/>
        <v>-10000</v>
      </c>
      <c r="O61" s="3">
        <f>SUM(H$4:H60)+G61</f>
        <v>824296.30258467118</v>
      </c>
      <c r="P61" s="7">
        <f>O61/SUM($C$4:C61)-1</f>
        <v>0.42120052169770883</v>
      </c>
    </row>
    <row r="62" spans="1:16" x14ac:dyDescent="0.2">
      <c r="A62" s="2">
        <f>净值数据!A62</f>
        <v>42704</v>
      </c>
      <c r="B62" s="8">
        <f>净值数据!C62</f>
        <v>18.55</v>
      </c>
      <c r="C62">
        <v>10000</v>
      </c>
      <c r="D62">
        <f t="shared" si="7"/>
        <v>230000</v>
      </c>
      <c r="E62" s="3">
        <f t="shared" si="0"/>
        <v>539.08355795148248</v>
      </c>
      <c r="F62">
        <f t="shared" si="8"/>
        <v>14096.17068131017</v>
      </c>
      <c r="G62" s="3">
        <f t="shared" si="1"/>
        <v>261483.96613830366</v>
      </c>
      <c r="H62">
        <f t="shared" si="2"/>
        <v>0</v>
      </c>
      <c r="I62">
        <f t="shared" si="3"/>
        <v>230000</v>
      </c>
      <c r="J62">
        <f t="shared" si="4"/>
        <v>14096.17068131017</v>
      </c>
      <c r="K62" s="7">
        <f t="shared" si="5"/>
        <v>0.13688680929697239</v>
      </c>
      <c r="L62">
        <f t="shared" si="6"/>
        <v>-10000</v>
      </c>
      <c r="O62" s="3">
        <f>SUM(H$4:H61)+G62</f>
        <v>843650.6926997886</v>
      </c>
      <c r="P62" s="7">
        <f>O62/SUM($C$4:C62)-1</f>
        <v>0.42991642830472654</v>
      </c>
    </row>
    <row r="63" spans="1:16" x14ac:dyDescent="0.2">
      <c r="A63" s="2">
        <f>净值数据!A63</f>
        <v>42734</v>
      </c>
      <c r="B63" s="8">
        <f>净值数据!C63</f>
        <v>17.600000000000001</v>
      </c>
      <c r="C63">
        <v>10000</v>
      </c>
      <c r="D63">
        <f t="shared" si="7"/>
        <v>240000</v>
      </c>
      <c r="E63" s="3">
        <f t="shared" si="0"/>
        <v>568.18181818181813</v>
      </c>
      <c r="F63">
        <f t="shared" si="8"/>
        <v>14664.352499491988</v>
      </c>
      <c r="G63" s="3">
        <f t="shared" si="1"/>
        <v>258092.603991059</v>
      </c>
      <c r="H63">
        <f t="shared" si="2"/>
        <v>0</v>
      </c>
      <c r="I63">
        <f t="shared" si="3"/>
        <v>240000</v>
      </c>
      <c r="J63">
        <f t="shared" si="4"/>
        <v>14664.352499491988</v>
      </c>
      <c r="K63" s="7">
        <f t="shared" si="5"/>
        <v>7.5385849962745777E-2</v>
      </c>
      <c r="L63">
        <f>H63-C63+G63</f>
        <v>248092.603991059</v>
      </c>
      <c r="O63" s="3">
        <f>SUM(H$4:H62)+G63</f>
        <v>840259.33055254398</v>
      </c>
      <c r="P63" s="7">
        <f>O63/SUM($C$4:C63)-1</f>
        <v>0.40043221758757319</v>
      </c>
    </row>
    <row r="64" spans="1:16" x14ac:dyDescent="0.2">
      <c r="H64">
        <f>SUM(H4:H63)</f>
        <v>582166.72656148497</v>
      </c>
      <c r="I64" s="3">
        <f>G63+H64</f>
        <v>840259.33055254398</v>
      </c>
      <c r="M64" t="s">
        <v>65</v>
      </c>
      <c r="N64">
        <f>XIRR(L4:L63,A4:A63,0.1)</f>
        <v>0.31004357933998117</v>
      </c>
    </row>
  </sheetData>
  <phoneticPr fontId="2" type="noConversion"/>
  <conditionalFormatting sqref="K1:K64">
    <cfRule type="cellIs" dxfId="45" priority="3" operator="greaterThan">
      <formula>0.5</formula>
    </cfRule>
  </conditionalFormatting>
  <conditionalFormatting sqref="P3">
    <cfRule type="cellIs" dxfId="44" priority="2" operator="greaterThan">
      <formula>0.5</formula>
    </cfRule>
  </conditionalFormatting>
  <conditionalFormatting sqref="P4:P63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{4F51538D-5248-4325-B697-7490CB4C3556}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F51538D-5248-4325-B697-7490CB4C355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P4:P63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4"/>
  <sheetViews>
    <sheetView workbookViewId="0">
      <selection activeCell="H63" sqref="H63"/>
    </sheetView>
  </sheetViews>
  <sheetFormatPr defaultRowHeight="14.25" x14ac:dyDescent="0.2"/>
  <cols>
    <col min="1" max="1" width="11.625" style="3" customWidth="1"/>
    <col min="2" max="2" width="7.125" style="3" bestFit="1" customWidth="1"/>
    <col min="3" max="3" width="14.125" bestFit="1" customWidth="1"/>
    <col min="4" max="6" width="13" customWidth="1"/>
    <col min="7" max="7" width="12.75" customWidth="1"/>
    <col min="8" max="11" width="13" customWidth="1"/>
    <col min="15" max="15" width="17.75" customWidth="1"/>
    <col min="16" max="16" width="13" customWidth="1"/>
  </cols>
  <sheetData>
    <row r="1" spans="1:16" x14ac:dyDescent="0.2">
      <c r="M1" t="s">
        <v>66</v>
      </c>
      <c r="N1">
        <v>0.5</v>
      </c>
    </row>
    <row r="2" spans="1:16" x14ac:dyDescent="0.2">
      <c r="M2" t="s">
        <v>67</v>
      </c>
      <c r="N2">
        <v>0.4</v>
      </c>
    </row>
    <row r="3" spans="1:16" x14ac:dyDescent="0.2">
      <c r="A3" s="3" t="str">
        <f>净值数据!A3</f>
        <v>日期</v>
      </c>
      <c r="B3" s="3" t="s">
        <v>7</v>
      </c>
      <c r="C3" s="5" t="s">
        <v>5</v>
      </c>
      <c r="D3" s="5" t="s">
        <v>0</v>
      </c>
      <c r="E3" s="5" t="s">
        <v>1</v>
      </c>
      <c r="F3" s="5" t="s">
        <v>2</v>
      </c>
      <c r="G3" s="5" t="s">
        <v>3</v>
      </c>
      <c r="H3" t="s">
        <v>61</v>
      </c>
      <c r="I3" s="5" t="s">
        <v>62</v>
      </c>
      <c r="J3" s="5" t="s">
        <v>63</v>
      </c>
      <c r="K3" s="6" t="s">
        <v>4</v>
      </c>
      <c r="L3" s="5" t="s">
        <v>64</v>
      </c>
      <c r="O3" s="5" t="s">
        <v>68</v>
      </c>
      <c r="P3" s="6" t="s">
        <v>4</v>
      </c>
    </row>
    <row r="4" spans="1:16" x14ac:dyDescent="0.2">
      <c r="A4" s="2">
        <f>净值数据!A4</f>
        <v>40939</v>
      </c>
      <c r="B4" s="8">
        <f>净值数据!D4</f>
        <v>21.457845811908001</v>
      </c>
      <c r="C4">
        <v>10000</v>
      </c>
      <c r="D4">
        <f>C4</f>
        <v>10000</v>
      </c>
      <c r="E4" s="3">
        <f>C4/B4</f>
        <v>466.03000541883443</v>
      </c>
      <c r="F4">
        <f>E4</f>
        <v>466.03000541883443</v>
      </c>
      <c r="G4" s="3">
        <f>F4*B4</f>
        <v>10000</v>
      </c>
      <c r="H4">
        <f>IF(K4&gt;$N$2,G4*$N$1,0)</f>
        <v>0</v>
      </c>
      <c r="I4">
        <f>IF(K4&gt;$N$2,D4*(1-$N$1),D4)</f>
        <v>10000</v>
      </c>
      <c r="J4">
        <f>IF(K4&gt;$N$2,F4*(1-$N$1),F4)</f>
        <v>466.03000541883443</v>
      </c>
      <c r="K4" s="7">
        <f>G4/D4-1</f>
        <v>0</v>
      </c>
      <c r="L4">
        <f>H4-C4</f>
        <v>-10000</v>
      </c>
      <c r="O4" s="3">
        <f>G4</f>
        <v>10000</v>
      </c>
      <c r="P4" s="7">
        <f>O4/SUM($C$4:C4)-1</f>
        <v>0</v>
      </c>
    </row>
    <row r="5" spans="1:16" x14ac:dyDescent="0.2">
      <c r="A5" s="2">
        <f>净值数据!A5</f>
        <v>40968</v>
      </c>
      <c r="B5" s="8">
        <f>净值数据!D5</f>
        <v>22.955788981626998</v>
      </c>
      <c r="C5">
        <v>10000</v>
      </c>
      <c r="D5">
        <f>C5+I4</f>
        <v>20000</v>
      </c>
      <c r="E5" s="3">
        <f t="shared" ref="E5:E63" si="0">C5/B5</f>
        <v>435.61996531696849</v>
      </c>
      <c r="F5">
        <f>E5+J4</f>
        <v>901.64997073580298</v>
      </c>
      <c r="G5" s="3">
        <f t="shared" ref="G5:G63" si="1">F5*B5</f>
        <v>20698.086463501251</v>
      </c>
      <c r="H5">
        <f t="shared" ref="H5:H63" si="2">IF(K5&gt;$N$2,G5*$N$1,0)</f>
        <v>0</v>
      </c>
      <c r="I5">
        <f t="shared" ref="I5:I63" si="3">IF(K5&gt;$N$2,D5*(1-$N$1),D5)</f>
        <v>20000</v>
      </c>
      <c r="J5">
        <f t="shared" ref="J5:J63" si="4">IF(K5&gt;$N$2,F5*(1-$N$1),F5)</f>
        <v>901.64997073580298</v>
      </c>
      <c r="K5" s="7">
        <f t="shared" ref="K5:K63" si="5">G5/D5-1</f>
        <v>3.4904323175062535E-2</v>
      </c>
      <c r="L5">
        <f t="shared" ref="L5:L62" si="6">H5-C5</f>
        <v>-10000</v>
      </c>
      <c r="O5" s="3">
        <f>SUM(H$4:H4)+G5</f>
        <v>20698.086463501251</v>
      </c>
      <c r="P5" s="7">
        <f>O5/SUM($C$4:C5)-1</f>
        <v>3.4904323175062535E-2</v>
      </c>
    </row>
    <row r="6" spans="1:16" x14ac:dyDescent="0.2">
      <c r="A6" s="2">
        <f>净值数据!A6</f>
        <v>40998</v>
      </c>
      <c r="B6" s="8">
        <f>净值数据!D6</f>
        <v>24.522166103261</v>
      </c>
      <c r="C6">
        <v>10000</v>
      </c>
      <c r="D6">
        <f t="shared" ref="D6:D63" si="7">C6+I5</f>
        <v>30000</v>
      </c>
      <c r="E6" s="3">
        <f t="shared" si="0"/>
        <v>407.79431791998923</v>
      </c>
      <c r="F6">
        <f t="shared" ref="F6:F63" si="8">E6+J5</f>
        <v>1309.4442886557922</v>
      </c>
      <c r="G6" s="3">
        <f t="shared" si="1"/>
        <v>32110.410349383779</v>
      </c>
      <c r="H6">
        <f t="shared" si="2"/>
        <v>0</v>
      </c>
      <c r="I6">
        <f t="shared" si="3"/>
        <v>30000</v>
      </c>
      <c r="J6">
        <f t="shared" si="4"/>
        <v>1309.4442886557922</v>
      </c>
      <c r="K6" s="7">
        <f t="shared" si="5"/>
        <v>7.0347011646126001E-2</v>
      </c>
      <c r="L6">
        <f t="shared" si="6"/>
        <v>-10000</v>
      </c>
      <c r="O6" s="3">
        <f>SUM(H$4:H5)+G6</f>
        <v>32110.410349383779</v>
      </c>
      <c r="P6" s="7">
        <f>O6/SUM($C$4:C6)-1</f>
        <v>7.0347011646126001E-2</v>
      </c>
    </row>
    <row r="7" spans="1:16" x14ac:dyDescent="0.2">
      <c r="A7" s="2">
        <f>净值数据!A7</f>
        <v>41026</v>
      </c>
      <c r="B7" s="8">
        <f>净值数据!D7</f>
        <v>28.164373099683999</v>
      </c>
      <c r="C7">
        <v>10000</v>
      </c>
      <c r="D7">
        <f t="shared" si="7"/>
        <v>40000</v>
      </c>
      <c r="E7" s="3">
        <f t="shared" si="0"/>
        <v>355.05849764901029</v>
      </c>
      <c r="F7">
        <f t="shared" si="8"/>
        <v>1664.5027863048026</v>
      </c>
      <c r="G7" s="3">
        <f t="shared" si="1"/>
        <v>46879.677498952049</v>
      </c>
      <c r="H7">
        <f t="shared" si="2"/>
        <v>0</v>
      </c>
      <c r="I7">
        <f t="shared" si="3"/>
        <v>40000</v>
      </c>
      <c r="J7">
        <f t="shared" si="4"/>
        <v>1664.5027863048026</v>
      </c>
      <c r="K7" s="7">
        <f t="shared" si="5"/>
        <v>0.17199193747380126</v>
      </c>
      <c r="L7">
        <f t="shared" si="6"/>
        <v>-10000</v>
      </c>
      <c r="O7" s="3">
        <f>SUM(H$4:H6)+G7</f>
        <v>46879.677498952049</v>
      </c>
      <c r="P7" s="7">
        <f>O7/SUM($C$4:C7)-1</f>
        <v>0.17199193747380126</v>
      </c>
    </row>
    <row r="8" spans="1:16" x14ac:dyDescent="0.2">
      <c r="A8" s="2">
        <f>净值数据!A8</f>
        <v>41060</v>
      </c>
      <c r="B8" s="8">
        <f>净值数据!D8</f>
        <v>24.149581253941001</v>
      </c>
      <c r="C8">
        <v>10000</v>
      </c>
      <c r="D8">
        <f t="shared" si="7"/>
        <v>50000</v>
      </c>
      <c r="E8" s="3">
        <f t="shared" si="0"/>
        <v>414.08585494078028</v>
      </c>
      <c r="F8">
        <f t="shared" si="8"/>
        <v>2078.5886412455829</v>
      </c>
      <c r="G8" s="3">
        <f t="shared" si="1"/>
        <v>50197.045285279026</v>
      </c>
      <c r="H8">
        <f t="shared" si="2"/>
        <v>0</v>
      </c>
      <c r="I8">
        <f t="shared" si="3"/>
        <v>50000</v>
      </c>
      <c r="J8">
        <f t="shared" si="4"/>
        <v>2078.5886412455829</v>
      </c>
      <c r="K8" s="7">
        <f t="shared" si="5"/>
        <v>3.9409057055805885E-3</v>
      </c>
      <c r="L8">
        <f t="shared" si="6"/>
        <v>-10000</v>
      </c>
      <c r="O8" s="3">
        <f>SUM(H$4:H7)+G8</f>
        <v>50197.045285279026</v>
      </c>
      <c r="P8" s="7">
        <f>O8/SUM($C$4:C8)-1</f>
        <v>3.9409057055805885E-3</v>
      </c>
    </row>
    <row r="9" spans="1:16" x14ac:dyDescent="0.2">
      <c r="A9" s="2">
        <f>净值数据!A9</f>
        <v>41089</v>
      </c>
      <c r="B9" s="8">
        <f>净值数据!D9</f>
        <v>22.924091460126</v>
      </c>
      <c r="C9">
        <v>10000</v>
      </c>
      <c r="D9">
        <f t="shared" si="7"/>
        <v>60000</v>
      </c>
      <c r="E9" s="3">
        <f t="shared" si="0"/>
        <v>436.22230426858698</v>
      </c>
      <c r="F9">
        <f t="shared" si="8"/>
        <v>2514.8109455141698</v>
      </c>
      <c r="G9" s="3">
        <f t="shared" si="1"/>
        <v>57649.756119892772</v>
      </c>
      <c r="H9">
        <f t="shared" si="2"/>
        <v>0</v>
      </c>
      <c r="I9">
        <f t="shared" si="3"/>
        <v>60000</v>
      </c>
      <c r="J9">
        <f t="shared" si="4"/>
        <v>2514.8109455141698</v>
      </c>
      <c r="K9" s="7">
        <f t="shared" si="5"/>
        <v>-3.9170731335120501E-2</v>
      </c>
      <c r="L9">
        <f t="shared" si="6"/>
        <v>-10000</v>
      </c>
      <c r="O9" s="3">
        <f>SUM(H$4:H8)+G9</f>
        <v>57649.756119892772</v>
      </c>
      <c r="P9" s="7">
        <f>O9/SUM($C$4:C9)-1</f>
        <v>-3.9170731335120501E-2</v>
      </c>
    </row>
    <row r="10" spans="1:16" x14ac:dyDescent="0.2">
      <c r="A10" s="2">
        <f>净值数据!A10</f>
        <v>41121</v>
      </c>
      <c r="B10" s="8">
        <f>净值数据!D10</f>
        <v>20.658628351093</v>
      </c>
      <c r="C10">
        <v>10000</v>
      </c>
      <c r="D10">
        <f t="shared" si="7"/>
        <v>70000</v>
      </c>
      <c r="E10" s="3">
        <f t="shared" si="0"/>
        <v>484.05924294925046</v>
      </c>
      <c r="F10">
        <f t="shared" si="8"/>
        <v>2998.8701884634202</v>
      </c>
      <c r="G10" s="3">
        <f t="shared" si="1"/>
        <v>61952.544696638019</v>
      </c>
      <c r="H10">
        <f t="shared" si="2"/>
        <v>0</v>
      </c>
      <c r="I10">
        <f t="shared" si="3"/>
        <v>70000</v>
      </c>
      <c r="J10">
        <f t="shared" si="4"/>
        <v>2998.8701884634202</v>
      </c>
      <c r="K10" s="7">
        <f t="shared" si="5"/>
        <v>-0.11496364719088548</v>
      </c>
      <c r="L10">
        <f t="shared" si="6"/>
        <v>-10000</v>
      </c>
      <c r="O10" s="3">
        <f>SUM(H$4:H9)+G10</f>
        <v>61952.544696638019</v>
      </c>
      <c r="P10" s="7">
        <f>O10/SUM($C$4:C10)-1</f>
        <v>-0.11496364719088548</v>
      </c>
    </row>
    <row r="11" spans="1:16" x14ac:dyDescent="0.2">
      <c r="A11" s="2">
        <f>净值数据!A11</f>
        <v>41152</v>
      </c>
      <c r="B11" s="8">
        <f>净值数据!D11</f>
        <v>17.874204529859</v>
      </c>
      <c r="C11">
        <v>10000</v>
      </c>
      <c r="D11">
        <f t="shared" si="7"/>
        <v>80000</v>
      </c>
      <c r="E11" s="3">
        <f t="shared" si="0"/>
        <v>559.46545667500448</v>
      </c>
      <c r="F11">
        <f t="shared" si="8"/>
        <v>3558.3356451384248</v>
      </c>
      <c r="G11" s="3">
        <f t="shared" si="1"/>
        <v>63602.419107091977</v>
      </c>
      <c r="H11">
        <f t="shared" si="2"/>
        <v>0</v>
      </c>
      <c r="I11">
        <f t="shared" si="3"/>
        <v>80000</v>
      </c>
      <c r="J11">
        <f t="shared" si="4"/>
        <v>3558.3356451384248</v>
      </c>
      <c r="K11" s="7">
        <f t="shared" si="5"/>
        <v>-0.20496976116135024</v>
      </c>
      <c r="L11">
        <f t="shared" si="6"/>
        <v>-10000</v>
      </c>
      <c r="O11" s="3">
        <f>SUM(H$4:H10)+G11</f>
        <v>63602.419107091977</v>
      </c>
      <c r="P11" s="7">
        <f>O11/SUM($C$4:C11)-1</f>
        <v>-0.20496976116135024</v>
      </c>
    </row>
    <row r="12" spans="1:16" x14ac:dyDescent="0.2">
      <c r="A12" s="2">
        <f>净值数据!A12</f>
        <v>41180</v>
      </c>
      <c r="B12" s="8">
        <f>净值数据!D12</f>
        <v>20.269407816942</v>
      </c>
      <c r="C12">
        <v>10000</v>
      </c>
      <c r="D12">
        <f t="shared" si="7"/>
        <v>90000</v>
      </c>
      <c r="E12" s="3">
        <f t="shared" si="0"/>
        <v>493.35432442390305</v>
      </c>
      <c r="F12">
        <f t="shared" si="8"/>
        <v>4051.6899695623279</v>
      </c>
      <c r="G12" s="3">
        <f t="shared" si="1"/>
        <v>82125.356340872138</v>
      </c>
      <c r="H12">
        <f t="shared" si="2"/>
        <v>0</v>
      </c>
      <c r="I12">
        <f t="shared" si="3"/>
        <v>90000</v>
      </c>
      <c r="J12">
        <f t="shared" si="4"/>
        <v>4051.6899695623279</v>
      </c>
      <c r="K12" s="7">
        <f t="shared" si="5"/>
        <v>-8.7496040656976248E-2</v>
      </c>
      <c r="L12">
        <f t="shared" si="6"/>
        <v>-10000</v>
      </c>
      <c r="O12" s="3">
        <f>SUM(H$4:H11)+G12</f>
        <v>82125.356340872138</v>
      </c>
      <c r="P12" s="7">
        <f>O12/SUM($C$4:C12)-1</f>
        <v>-8.7496040656976248E-2</v>
      </c>
    </row>
    <row r="13" spans="1:16" x14ac:dyDescent="0.2">
      <c r="A13" s="2">
        <f>净值数据!A13</f>
        <v>41213</v>
      </c>
      <c r="B13" s="8">
        <f>净值数据!D13</f>
        <v>19.401146625374999</v>
      </c>
      <c r="C13">
        <v>10000</v>
      </c>
      <c r="D13">
        <f t="shared" si="7"/>
        <v>100000</v>
      </c>
      <c r="E13" s="3">
        <f t="shared" si="0"/>
        <v>515.43345314038686</v>
      </c>
      <c r="F13">
        <f t="shared" si="8"/>
        <v>4567.1234227027144</v>
      </c>
      <c r="G13" s="3">
        <f t="shared" si="1"/>
        <v>88607.431180039886</v>
      </c>
      <c r="H13">
        <f t="shared" si="2"/>
        <v>0</v>
      </c>
      <c r="I13">
        <f t="shared" si="3"/>
        <v>100000</v>
      </c>
      <c r="J13">
        <f t="shared" si="4"/>
        <v>4567.1234227027144</v>
      </c>
      <c r="K13" s="7">
        <f t="shared" si="5"/>
        <v>-0.11392568819960114</v>
      </c>
      <c r="L13">
        <f t="shared" si="6"/>
        <v>-10000</v>
      </c>
      <c r="O13" s="3">
        <f>SUM(H$4:H12)+G13</f>
        <v>88607.431180039886</v>
      </c>
      <c r="P13" s="7">
        <f>O13/SUM($C$4:C13)-1</f>
        <v>-0.11392568819960114</v>
      </c>
    </row>
    <row r="14" spans="1:16" x14ac:dyDescent="0.2">
      <c r="A14" s="2">
        <f>净值数据!A14</f>
        <v>41243</v>
      </c>
      <c r="B14" s="8">
        <f>净值数据!D14</f>
        <v>19.121706241881999</v>
      </c>
      <c r="C14">
        <v>10000</v>
      </c>
      <c r="D14">
        <f t="shared" si="7"/>
        <v>110000</v>
      </c>
      <c r="E14" s="3">
        <f t="shared" si="0"/>
        <v>522.96588356206121</v>
      </c>
      <c r="F14">
        <f t="shared" si="8"/>
        <v>5090.0893062647756</v>
      </c>
      <c r="G14" s="3">
        <f t="shared" si="1"/>
        <v>97331.192459339974</v>
      </c>
      <c r="H14">
        <f t="shared" si="2"/>
        <v>0</v>
      </c>
      <c r="I14">
        <f t="shared" si="3"/>
        <v>110000</v>
      </c>
      <c r="J14">
        <f t="shared" si="4"/>
        <v>5090.0893062647756</v>
      </c>
      <c r="K14" s="7">
        <f t="shared" si="5"/>
        <v>-0.11517097764236384</v>
      </c>
      <c r="L14">
        <f t="shared" si="6"/>
        <v>-10000</v>
      </c>
      <c r="O14" s="3">
        <f>SUM(H$4:H13)+G14</f>
        <v>97331.192459339974</v>
      </c>
      <c r="P14" s="7">
        <f>O14/SUM($C$4:C14)-1</f>
        <v>-0.11517097764236384</v>
      </c>
    </row>
    <row r="15" spans="1:16" x14ac:dyDescent="0.2">
      <c r="A15" s="2">
        <f>净值数据!A15</f>
        <v>41274</v>
      </c>
      <c r="B15" s="8">
        <f>净值数据!D15</f>
        <v>23.193551829922999</v>
      </c>
      <c r="C15">
        <v>10000</v>
      </c>
      <c r="D15">
        <f t="shared" si="7"/>
        <v>120000</v>
      </c>
      <c r="E15" s="3">
        <f t="shared" si="0"/>
        <v>431.15431708474119</v>
      </c>
      <c r="F15">
        <f t="shared" si="8"/>
        <v>5521.2436233495164</v>
      </c>
      <c r="G15" s="3">
        <f t="shared" si="1"/>
        <v>128057.25014378887</v>
      </c>
      <c r="H15">
        <f t="shared" si="2"/>
        <v>0</v>
      </c>
      <c r="I15">
        <f t="shared" si="3"/>
        <v>120000</v>
      </c>
      <c r="J15">
        <f t="shared" si="4"/>
        <v>5521.2436233495164</v>
      </c>
      <c r="K15" s="7">
        <f t="shared" si="5"/>
        <v>6.7143751198240675E-2</v>
      </c>
      <c r="L15">
        <f t="shared" si="6"/>
        <v>-10000</v>
      </c>
      <c r="O15" s="3">
        <f>SUM(H$4:H14)+G15</f>
        <v>128057.25014378887</v>
      </c>
      <c r="P15" s="7">
        <f>O15/SUM($C$4:C15)-1</f>
        <v>6.7143751198240675E-2</v>
      </c>
    </row>
    <row r="16" spans="1:16" x14ac:dyDescent="0.2">
      <c r="A16" s="2">
        <f>净值数据!A16</f>
        <v>41305</v>
      </c>
      <c r="B16" s="8">
        <f>净值数据!D16</f>
        <v>23.073791665569001</v>
      </c>
      <c r="C16">
        <v>10000</v>
      </c>
      <c r="D16">
        <f t="shared" si="7"/>
        <v>130000</v>
      </c>
      <c r="E16" s="3">
        <f t="shared" si="0"/>
        <v>433.39214225991839</v>
      </c>
      <c r="F16">
        <f t="shared" si="8"/>
        <v>5954.6357656094351</v>
      </c>
      <c r="G16" s="3">
        <f t="shared" si="1"/>
        <v>137396.02510001807</v>
      </c>
      <c r="H16">
        <f t="shared" si="2"/>
        <v>0</v>
      </c>
      <c r="I16">
        <f t="shared" si="3"/>
        <v>130000</v>
      </c>
      <c r="J16">
        <f t="shared" si="4"/>
        <v>5954.6357656094351</v>
      </c>
      <c r="K16" s="7">
        <f t="shared" si="5"/>
        <v>5.6892500769369692E-2</v>
      </c>
      <c r="L16">
        <f t="shared" si="6"/>
        <v>-10000</v>
      </c>
      <c r="O16" s="3">
        <f>SUM(H$4:H15)+G16</f>
        <v>137396.02510001807</v>
      </c>
      <c r="P16" s="7">
        <f>O16/SUM($C$4:C16)-1</f>
        <v>5.6892500769369692E-2</v>
      </c>
    </row>
    <row r="17" spans="1:16" x14ac:dyDescent="0.2">
      <c r="A17" s="2">
        <f>净值数据!A17</f>
        <v>41333</v>
      </c>
      <c r="B17" s="8">
        <f>净值数据!D17</f>
        <v>24.211513226933999</v>
      </c>
      <c r="C17">
        <v>10000</v>
      </c>
      <c r="D17">
        <f t="shared" si="7"/>
        <v>140000</v>
      </c>
      <c r="E17" s="3">
        <f t="shared" si="0"/>
        <v>413.0266417580022</v>
      </c>
      <c r="F17">
        <f t="shared" si="8"/>
        <v>6367.6624073674375</v>
      </c>
      <c r="G17" s="3">
        <f t="shared" si="1"/>
        <v>154170.7426006271</v>
      </c>
      <c r="H17">
        <f t="shared" si="2"/>
        <v>0</v>
      </c>
      <c r="I17">
        <f t="shared" si="3"/>
        <v>140000</v>
      </c>
      <c r="J17">
        <f t="shared" si="4"/>
        <v>6367.6624073674375</v>
      </c>
      <c r="K17" s="7">
        <f t="shared" si="5"/>
        <v>0.10121959000447922</v>
      </c>
      <c r="L17">
        <f t="shared" si="6"/>
        <v>-10000</v>
      </c>
      <c r="O17" s="3">
        <f>SUM(H$4:H16)+G17</f>
        <v>154170.7426006271</v>
      </c>
      <c r="P17" s="7">
        <f>O17/SUM($C$4:C17)-1</f>
        <v>0.10121959000447922</v>
      </c>
    </row>
    <row r="18" spans="1:16" x14ac:dyDescent="0.2">
      <c r="A18" s="2">
        <f>净值数据!A18</f>
        <v>41362</v>
      </c>
      <c r="B18" s="8">
        <f>净值数据!D18</f>
        <v>19.211526365147002</v>
      </c>
      <c r="C18">
        <v>10000</v>
      </c>
      <c r="D18">
        <f t="shared" si="7"/>
        <v>150000</v>
      </c>
      <c r="E18" s="3">
        <f t="shared" si="0"/>
        <v>520.52084826230737</v>
      </c>
      <c r="F18">
        <f t="shared" si="8"/>
        <v>6888.183255629745</v>
      </c>
      <c r="G18" s="3">
        <f t="shared" si="1"/>
        <v>132332.51422349495</v>
      </c>
      <c r="H18">
        <f t="shared" si="2"/>
        <v>0</v>
      </c>
      <c r="I18">
        <f t="shared" si="3"/>
        <v>150000</v>
      </c>
      <c r="J18">
        <f t="shared" si="4"/>
        <v>6888.183255629745</v>
      </c>
      <c r="K18" s="7">
        <f t="shared" si="5"/>
        <v>-0.11778323851003369</v>
      </c>
      <c r="L18">
        <f t="shared" si="6"/>
        <v>-10000</v>
      </c>
      <c r="O18" s="3">
        <f>SUM(H$4:H17)+G18</f>
        <v>132332.51422349495</v>
      </c>
      <c r="P18" s="7">
        <f>O18/SUM($C$4:C18)-1</f>
        <v>-0.11778323851003369</v>
      </c>
    </row>
    <row r="19" spans="1:16" x14ac:dyDescent="0.2">
      <c r="A19" s="2">
        <f>净值数据!A19</f>
        <v>41390</v>
      </c>
      <c r="B19" s="8">
        <f>净值数据!D19</f>
        <v>18.273405077705998</v>
      </c>
      <c r="C19">
        <v>10000</v>
      </c>
      <c r="D19">
        <f t="shared" si="7"/>
        <v>160000</v>
      </c>
      <c r="E19" s="3">
        <f t="shared" si="0"/>
        <v>547.24338225283725</v>
      </c>
      <c r="F19">
        <f t="shared" si="8"/>
        <v>7435.4266378825823</v>
      </c>
      <c r="G19" s="3">
        <f t="shared" si="1"/>
        <v>135870.56287959401</v>
      </c>
      <c r="H19">
        <f t="shared" si="2"/>
        <v>0</v>
      </c>
      <c r="I19">
        <f t="shared" si="3"/>
        <v>160000</v>
      </c>
      <c r="J19">
        <f t="shared" si="4"/>
        <v>7435.4266378825823</v>
      </c>
      <c r="K19" s="7">
        <f t="shared" si="5"/>
        <v>-0.15080898200253745</v>
      </c>
      <c r="L19">
        <f t="shared" si="6"/>
        <v>-10000</v>
      </c>
      <c r="O19" s="3">
        <f>SUM(H$4:H18)+G19</f>
        <v>135870.56287959401</v>
      </c>
      <c r="P19" s="7">
        <f>O19/SUM($C$4:C19)-1</f>
        <v>-0.15080898200253745</v>
      </c>
    </row>
    <row r="20" spans="1:16" x14ac:dyDescent="0.2">
      <c r="A20" s="2">
        <f>净值数据!A20</f>
        <v>41425</v>
      </c>
      <c r="B20" s="8">
        <f>净值数据!D20</f>
        <v>19.261426433627999</v>
      </c>
      <c r="C20">
        <v>10000</v>
      </c>
      <c r="D20">
        <f t="shared" si="7"/>
        <v>170000</v>
      </c>
      <c r="E20" s="3">
        <f t="shared" si="0"/>
        <v>519.17234865540763</v>
      </c>
      <c r="F20">
        <f t="shared" si="8"/>
        <v>7954.5989865379897</v>
      </c>
      <c r="G20" s="3">
        <f t="shared" si="1"/>
        <v>153216.92318821332</v>
      </c>
      <c r="H20">
        <f t="shared" si="2"/>
        <v>0</v>
      </c>
      <c r="I20">
        <f t="shared" si="3"/>
        <v>170000</v>
      </c>
      <c r="J20">
        <f t="shared" si="4"/>
        <v>7954.5989865379897</v>
      </c>
      <c r="K20" s="7">
        <f t="shared" si="5"/>
        <v>-9.872398124580406E-2</v>
      </c>
      <c r="L20">
        <f t="shared" si="6"/>
        <v>-10000</v>
      </c>
      <c r="O20" s="3">
        <f>SUM(H$4:H19)+G20</f>
        <v>153216.92318821332</v>
      </c>
      <c r="P20" s="7">
        <f>O20/SUM($C$4:C20)-1</f>
        <v>-9.872398124580406E-2</v>
      </c>
    </row>
    <row r="21" spans="1:16" x14ac:dyDescent="0.2">
      <c r="A21" s="2">
        <f>净值数据!A21</f>
        <v>41453</v>
      </c>
      <c r="B21" s="8">
        <f>净值数据!D21</f>
        <v>16.145755024235999</v>
      </c>
      <c r="C21">
        <v>10000</v>
      </c>
      <c r="D21">
        <f t="shared" si="7"/>
        <v>180000</v>
      </c>
      <c r="E21" s="3">
        <f t="shared" si="0"/>
        <v>619.35784266448013</v>
      </c>
      <c r="F21">
        <f t="shared" si="8"/>
        <v>8573.9568292024705</v>
      </c>
      <c r="G21" s="3">
        <f t="shared" si="1"/>
        <v>138433.00655267836</v>
      </c>
      <c r="H21">
        <f t="shared" si="2"/>
        <v>0</v>
      </c>
      <c r="I21">
        <f t="shared" si="3"/>
        <v>180000</v>
      </c>
      <c r="J21">
        <f t="shared" si="4"/>
        <v>8573.9568292024705</v>
      </c>
      <c r="K21" s="7">
        <f t="shared" si="5"/>
        <v>-0.23092774137400907</v>
      </c>
      <c r="L21">
        <f t="shared" si="6"/>
        <v>-10000</v>
      </c>
      <c r="O21" s="3">
        <f>SUM(H$4:H20)+G21</f>
        <v>138433.00655267836</v>
      </c>
      <c r="P21" s="7">
        <f>O21/SUM($C$4:C21)-1</f>
        <v>-0.23092774137400907</v>
      </c>
    </row>
    <row r="22" spans="1:16" x14ac:dyDescent="0.2">
      <c r="A22" s="2">
        <f>净值数据!A22</f>
        <v>41486</v>
      </c>
      <c r="B22" s="8">
        <f>净值数据!D22</f>
        <v>15.366924540692001</v>
      </c>
      <c r="C22">
        <v>10000</v>
      </c>
      <c r="D22">
        <f t="shared" si="7"/>
        <v>190000</v>
      </c>
      <c r="E22" s="3">
        <f t="shared" si="0"/>
        <v>650.74829862798833</v>
      </c>
      <c r="F22">
        <f t="shared" si="8"/>
        <v>9224.7051278304589</v>
      </c>
      <c r="G22" s="3">
        <f t="shared" si="1"/>
        <v>141755.3476095052</v>
      </c>
      <c r="H22">
        <f t="shared" si="2"/>
        <v>0</v>
      </c>
      <c r="I22">
        <f t="shared" si="3"/>
        <v>190000</v>
      </c>
      <c r="J22">
        <f t="shared" si="4"/>
        <v>9224.7051278304589</v>
      </c>
      <c r="K22" s="7">
        <f t="shared" si="5"/>
        <v>-0.2539192231078673</v>
      </c>
      <c r="L22">
        <f t="shared" si="6"/>
        <v>-10000</v>
      </c>
      <c r="O22" s="3">
        <f>SUM(H$4:H21)+G22</f>
        <v>141755.3476095052</v>
      </c>
      <c r="P22" s="7">
        <f>O22/SUM($C$4:C22)-1</f>
        <v>-0.2539192231078673</v>
      </c>
    </row>
    <row r="23" spans="1:16" x14ac:dyDescent="0.2">
      <c r="A23" s="2">
        <f>净值数据!A23</f>
        <v>41516</v>
      </c>
      <c r="B23" s="8">
        <f>净值数据!D23</f>
        <v>17.593580923131</v>
      </c>
      <c r="C23">
        <v>10000</v>
      </c>
      <c r="D23">
        <f t="shared" si="7"/>
        <v>200000</v>
      </c>
      <c r="E23" s="3">
        <f t="shared" si="0"/>
        <v>568.38912121935289</v>
      </c>
      <c r="F23">
        <f t="shared" si="8"/>
        <v>9793.094249049811</v>
      </c>
      <c r="G23" s="3">
        <f t="shared" si="1"/>
        <v>172295.59615850667</v>
      </c>
      <c r="H23">
        <f t="shared" si="2"/>
        <v>0</v>
      </c>
      <c r="I23">
        <f t="shared" si="3"/>
        <v>200000</v>
      </c>
      <c r="J23">
        <f t="shared" si="4"/>
        <v>9793.094249049811</v>
      </c>
      <c r="K23" s="7">
        <f t="shared" si="5"/>
        <v>-0.13852201920746665</v>
      </c>
      <c r="L23">
        <f t="shared" si="6"/>
        <v>-10000</v>
      </c>
      <c r="O23" s="3">
        <f>SUM(H$4:H22)+G23</f>
        <v>172295.59615850667</v>
      </c>
      <c r="P23" s="7">
        <f>O23/SUM($C$4:C23)-1</f>
        <v>-0.13852201920746665</v>
      </c>
    </row>
    <row r="24" spans="1:16" x14ac:dyDescent="0.2">
      <c r="A24" s="2">
        <f>净值数据!A24</f>
        <v>41547</v>
      </c>
      <c r="B24" s="8">
        <f>净值数据!D24</f>
        <v>18.402366425273001</v>
      </c>
      <c r="C24">
        <v>10000</v>
      </c>
      <c r="D24">
        <f t="shared" si="7"/>
        <v>210000</v>
      </c>
      <c r="E24" s="3">
        <f t="shared" si="0"/>
        <v>543.40837308110758</v>
      </c>
      <c r="F24">
        <f t="shared" si="8"/>
        <v>10336.502622130918</v>
      </c>
      <c r="G24" s="3">
        <f t="shared" si="1"/>
        <v>190216.10880824836</v>
      </c>
      <c r="H24">
        <f t="shared" si="2"/>
        <v>0</v>
      </c>
      <c r="I24">
        <f t="shared" si="3"/>
        <v>210000</v>
      </c>
      <c r="J24">
        <f t="shared" si="4"/>
        <v>10336.502622130918</v>
      </c>
      <c r="K24" s="7">
        <f t="shared" si="5"/>
        <v>-9.4209005675007784E-2</v>
      </c>
      <c r="L24">
        <f t="shared" si="6"/>
        <v>-10000</v>
      </c>
      <c r="O24" s="3">
        <f>SUM(H$4:H23)+G24</f>
        <v>190216.10880824836</v>
      </c>
      <c r="P24" s="7">
        <f>O24/SUM($C$4:C24)-1</f>
        <v>-9.4209005675007784E-2</v>
      </c>
    </row>
    <row r="25" spans="1:16" x14ac:dyDescent="0.2">
      <c r="A25" s="2">
        <f>净值数据!A25</f>
        <v>41578</v>
      </c>
      <c r="B25" s="8">
        <f>净值数据!D25</f>
        <v>17.024435569771999</v>
      </c>
      <c r="C25">
        <v>10000</v>
      </c>
      <c r="D25">
        <f t="shared" si="7"/>
        <v>220000</v>
      </c>
      <c r="E25" s="3">
        <f t="shared" si="0"/>
        <v>587.39098626891666</v>
      </c>
      <c r="F25">
        <f t="shared" si="8"/>
        <v>10923.893608399834</v>
      </c>
      <c r="G25" s="3">
        <f t="shared" si="1"/>
        <v>185973.12290724713</v>
      </c>
      <c r="H25">
        <f t="shared" si="2"/>
        <v>0</v>
      </c>
      <c r="I25">
        <f t="shared" si="3"/>
        <v>220000</v>
      </c>
      <c r="J25">
        <f t="shared" si="4"/>
        <v>10923.893608399834</v>
      </c>
      <c r="K25" s="7">
        <f t="shared" si="5"/>
        <v>-0.15466762314887672</v>
      </c>
      <c r="L25">
        <f t="shared" si="6"/>
        <v>-10000</v>
      </c>
      <c r="O25" s="3">
        <f>SUM(H$4:H24)+G25</f>
        <v>185973.12290724713</v>
      </c>
      <c r="P25" s="7">
        <f>O25/SUM($C$4:C25)-1</f>
        <v>-0.15466762314887672</v>
      </c>
    </row>
    <row r="26" spans="1:16" x14ac:dyDescent="0.2">
      <c r="A26" s="2">
        <f>净值数据!A26</f>
        <v>41607</v>
      </c>
      <c r="B26" s="8">
        <f>净值数据!D26</f>
        <v>21.937058619818</v>
      </c>
      <c r="C26">
        <v>10000</v>
      </c>
      <c r="D26">
        <f t="shared" si="7"/>
        <v>230000</v>
      </c>
      <c r="E26" s="3">
        <f t="shared" si="0"/>
        <v>455.84962748679408</v>
      </c>
      <c r="F26">
        <f t="shared" si="8"/>
        <v>11379.743235886628</v>
      </c>
      <c r="G26" s="3">
        <f t="shared" si="1"/>
        <v>249638.09444412234</v>
      </c>
      <c r="H26">
        <f>IF(K26&gt;$N$2,G26*$N$1,0)</f>
        <v>0</v>
      </c>
      <c r="I26">
        <f t="shared" si="3"/>
        <v>230000</v>
      </c>
      <c r="J26">
        <f t="shared" si="4"/>
        <v>11379.743235886628</v>
      </c>
      <c r="K26" s="7">
        <f t="shared" si="5"/>
        <v>8.5383019322271103E-2</v>
      </c>
      <c r="L26">
        <f t="shared" si="6"/>
        <v>-10000</v>
      </c>
      <c r="O26" s="3">
        <f>SUM(H$4:H25)+G26</f>
        <v>249638.09444412234</v>
      </c>
      <c r="P26" s="7">
        <f>O26/SUM($C$4:C26)-1</f>
        <v>8.5383019322271103E-2</v>
      </c>
    </row>
    <row r="27" spans="1:16" x14ac:dyDescent="0.2">
      <c r="A27" s="2">
        <f>净值数据!A27</f>
        <v>41639</v>
      </c>
      <c r="B27" s="8">
        <f>净值数据!D27</f>
        <v>24.153729996058001</v>
      </c>
      <c r="C27">
        <v>10000</v>
      </c>
      <c r="D27">
        <f t="shared" si="7"/>
        <v>240000</v>
      </c>
      <c r="E27" s="3">
        <f t="shared" si="0"/>
        <v>414.0147298836265</v>
      </c>
      <c r="F27">
        <f t="shared" si="8"/>
        <v>11793.757965770255</v>
      </c>
      <c r="G27" s="3">
        <f t="shared" si="1"/>
        <v>284863.245544073</v>
      </c>
      <c r="H27">
        <f t="shared" si="2"/>
        <v>0</v>
      </c>
      <c r="I27">
        <f t="shared" si="3"/>
        <v>240000</v>
      </c>
      <c r="J27">
        <f t="shared" si="4"/>
        <v>11793.757965770255</v>
      </c>
      <c r="K27" s="7">
        <f t="shared" si="5"/>
        <v>0.18693018976697084</v>
      </c>
      <c r="L27">
        <f t="shared" si="6"/>
        <v>-10000</v>
      </c>
      <c r="O27" s="3">
        <f>SUM(H$4:H26)+G27</f>
        <v>284863.245544073</v>
      </c>
      <c r="P27" s="7">
        <f>O27/SUM($C$4:C27)-1</f>
        <v>0.18693018976697084</v>
      </c>
    </row>
    <row r="28" spans="1:16" x14ac:dyDescent="0.2">
      <c r="A28" s="2">
        <f>净值数据!A28</f>
        <v>41669</v>
      </c>
      <c r="B28" s="8">
        <f>净值数据!D28</f>
        <v>21.767313514430001</v>
      </c>
      <c r="C28">
        <v>10000</v>
      </c>
      <c r="D28">
        <f t="shared" si="7"/>
        <v>250000</v>
      </c>
      <c r="E28" s="3">
        <f t="shared" si="0"/>
        <v>459.40441815986128</v>
      </c>
      <c r="F28">
        <f t="shared" si="8"/>
        <v>12253.162383930117</v>
      </c>
      <c r="G28" s="3">
        <f t="shared" si="1"/>
        <v>266718.42715422739</v>
      </c>
      <c r="H28">
        <f t="shared" si="2"/>
        <v>0</v>
      </c>
      <c r="I28">
        <f t="shared" si="3"/>
        <v>250000</v>
      </c>
      <c r="J28">
        <f t="shared" si="4"/>
        <v>12253.162383930117</v>
      </c>
      <c r="K28" s="7">
        <f t="shared" si="5"/>
        <v>6.6873708616909555E-2</v>
      </c>
      <c r="L28">
        <f t="shared" si="6"/>
        <v>-10000</v>
      </c>
      <c r="O28" s="3">
        <f>SUM(H$4:H27)+G28</f>
        <v>266718.42715422739</v>
      </c>
      <c r="P28" s="7">
        <f>O28/SUM($C$4:C28)-1</f>
        <v>6.6873708616909555E-2</v>
      </c>
    </row>
    <row r="29" spans="1:16" x14ac:dyDescent="0.2">
      <c r="A29" s="2">
        <f>净值数据!A29</f>
        <v>41698</v>
      </c>
      <c r="B29" s="8">
        <f>净值数据!D29</f>
        <v>21.35792826026</v>
      </c>
      <c r="C29">
        <v>10000</v>
      </c>
      <c r="D29">
        <f t="shared" si="7"/>
        <v>260000</v>
      </c>
      <c r="E29" s="3">
        <f t="shared" si="0"/>
        <v>468.21020644622513</v>
      </c>
      <c r="F29">
        <f t="shared" si="8"/>
        <v>12721.372590376342</v>
      </c>
      <c r="G29" s="3">
        <f t="shared" si="1"/>
        <v>271702.16315729584</v>
      </c>
      <c r="H29">
        <f t="shared" si="2"/>
        <v>0</v>
      </c>
      <c r="I29">
        <f t="shared" si="3"/>
        <v>260000</v>
      </c>
      <c r="J29">
        <f t="shared" si="4"/>
        <v>12721.372590376342</v>
      </c>
      <c r="K29" s="7">
        <f t="shared" si="5"/>
        <v>4.5008319835753152E-2</v>
      </c>
      <c r="L29">
        <f t="shared" si="6"/>
        <v>-10000</v>
      </c>
      <c r="O29" s="3">
        <f>SUM(H$4:H28)+G29</f>
        <v>271702.16315729584</v>
      </c>
      <c r="P29" s="7">
        <f>O29/SUM($C$4:C29)-1</f>
        <v>4.5008319835753152E-2</v>
      </c>
    </row>
    <row r="30" spans="1:16" x14ac:dyDescent="0.2">
      <c r="A30" s="2">
        <f>净值数据!A30</f>
        <v>41729</v>
      </c>
      <c r="B30" s="8">
        <f>净值数据!D30</f>
        <v>18.472261468667998</v>
      </c>
      <c r="C30">
        <v>10000</v>
      </c>
      <c r="D30">
        <f t="shared" si="7"/>
        <v>270000</v>
      </c>
      <c r="E30" s="3">
        <f t="shared" si="0"/>
        <v>541.35223329106987</v>
      </c>
      <c r="F30">
        <f t="shared" si="8"/>
        <v>13262.724823667413</v>
      </c>
      <c r="G30" s="3">
        <f t="shared" si="1"/>
        <v>244992.52072977813</v>
      </c>
      <c r="H30">
        <f t="shared" si="2"/>
        <v>0</v>
      </c>
      <c r="I30">
        <f t="shared" si="3"/>
        <v>270000</v>
      </c>
      <c r="J30">
        <f t="shared" si="4"/>
        <v>13262.724823667413</v>
      </c>
      <c r="K30" s="7">
        <f t="shared" si="5"/>
        <v>-9.2620293593414282E-2</v>
      </c>
      <c r="L30">
        <f t="shared" si="6"/>
        <v>-10000</v>
      </c>
      <c r="O30" s="3">
        <f>SUM(H$4:H29)+G30</f>
        <v>244992.52072977813</v>
      </c>
      <c r="P30" s="7">
        <f>O30/SUM($C$4:C30)-1</f>
        <v>-9.2620293593414282E-2</v>
      </c>
    </row>
    <row r="31" spans="1:16" x14ac:dyDescent="0.2">
      <c r="A31" s="2">
        <f>净值数据!A31</f>
        <v>41759</v>
      </c>
      <c r="B31" s="8">
        <f>净值数据!D31</f>
        <v>18.552141518262001</v>
      </c>
      <c r="C31">
        <v>10000</v>
      </c>
      <c r="D31">
        <f t="shared" si="7"/>
        <v>280000</v>
      </c>
      <c r="E31" s="3">
        <f t="shared" si="0"/>
        <v>539.02133024138436</v>
      </c>
      <c r="F31">
        <f t="shared" si="8"/>
        <v>13801.746153908798</v>
      </c>
      <c r="G31" s="3">
        <f t="shared" si="1"/>
        <v>256051.94784644429</v>
      </c>
      <c r="H31">
        <f t="shared" si="2"/>
        <v>0</v>
      </c>
      <c r="I31">
        <f t="shared" si="3"/>
        <v>280000</v>
      </c>
      <c r="J31">
        <f t="shared" si="4"/>
        <v>13801.746153908798</v>
      </c>
      <c r="K31" s="7">
        <f t="shared" si="5"/>
        <v>-8.552875769127033E-2</v>
      </c>
      <c r="L31">
        <f t="shared" si="6"/>
        <v>-10000</v>
      </c>
      <c r="O31" s="3">
        <f>SUM(H$4:H30)+G31</f>
        <v>256051.94784644429</v>
      </c>
      <c r="P31" s="7">
        <f>O31/SUM($C$4:C31)-1</f>
        <v>-8.552875769127033E-2</v>
      </c>
    </row>
    <row r="32" spans="1:16" x14ac:dyDescent="0.2">
      <c r="A32" s="2">
        <f>净值数据!A32</f>
        <v>41789</v>
      </c>
      <c r="B32" s="8">
        <f>净值数据!D32</f>
        <v>19.390882039002001</v>
      </c>
      <c r="C32">
        <v>10000</v>
      </c>
      <c r="D32">
        <f t="shared" si="7"/>
        <v>290000</v>
      </c>
      <c r="E32" s="3">
        <f t="shared" si="0"/>
        <v>515.70629844926202</v>
      </c>
      <c r="F32">
        <f t="shared" si="8"/>
        <v>14317.45245235806</v>
      </c>
      <c r="G32" s="3">
        <f t="shared" si="1"/>
        <v>277628.03160269506</v>
      </c>
      <c r="H32">
        <f t="shared" si="2"/>
        <v>0</v>
      </c>
      <c r="I32">
        <f t="shared" si="3"/>
        <v>290000</v>
      </c>
      <c r="J32">
        <f t="shared" si="4"/>
        <v>14317.45245235806</v>
      </c>
      <c r="K32" s="7">
        <f t="shared" si="5"/>
        <v>-4.2661959990706655E-2</v>
      </c>
      <c r="L32">
        <f t="shared" si="6"/>
        <v>-10000</v>
      </c>
      <c r="O32" s="3">
        <f>SUM(H$4:H31)+G32</f>
        <v>277628.03160269506</v>
      </c>
      <c r="P32" s="7">
        <f>O32/SUM($C$4:C32)-1</f>
        <v>-4.2661959990706655E-2</v>
      </c>
    </row>
    <row r="33" spans="1:16" x14ac:dyDescent="0.2">
      <c r="A33" s="2">
        <f>净值数据!A33</f>
        <v>41820</v>
      </c>
      <c r="B33" s="8">
        <f>净值数据!D33</f>
        <v>21.028423055684001</v>
      </c>
      <c r="C33">
        <v>10000</v>
      </c>
      <c r="D33">
        <f t="shared" si="7"/>
        <v>300000</v>
      </c>
      <c r="E33" s="3">
        <f t="shared" si="0"/>
        <v>475.5468336127559</v>
      </c>
      <c r="F33">
        <f t="shared" si="8"/>
        <v>14792.999285970816</v>
      </c>
      <c r="G33" s="3">
        <f t="shared" si="1"/>
        <v>311073.44724782568</v>
      </c>
      <c r="H33">
        <f t="shared" si="2"/>
        <v>0</v>
      </c>
      <c r="I33">
        <f t="shared" si="3"/>
        <v>300000</v>
      </c>
      <c r="J33">
        <f t="shared" si="4"/>
        <v>14792.999285970816</v>
      </c>
      <c r="K33" s="7">
        <f t="shared" si="5"/>
        <v>3.6911490826085691E-2</v>
      </c>
      <c r="L33">
        <f t="shared" si="6"/>
        <v>-10000</v>
      </c>
      <c r="O33" s="3">
        <f>SUM(H$4:H32)+G33</f>
        <v>311073.44724782568</v>
      </c>
      <c r="P33" s="7">
        <f>O33/SUM($C$4:C33)-1</f>
        <v>3.6911490826085691E-2</v>
      </c>
    </row>
    <row r="34" spans="1:16" x14ac:dyDescent="0.2">
      <c r="A34" s="2">
        <f>净值数据!A34</f>
        <v>41851</v>
      </c>
      <c r="B34" s="8">
        <f>净值数据!D34</f>
        <v>23.774299760485999</v>
      </c>
      <c r="C34">
        <v>10000</v>
      </c>
      <c r="D34">
        <f t="shared" si="7"/>
        <v>310000</v>
      </c>
      <c r="E34" s="3">
        <f t="shared" si="0"/>
        <v>420.6222728216992</v>
      </c>
      <c r="F34">
        <f t="shared" si="8"/>
        <v>15213.621558792516</v>
      </c>
      <c r="G34" s="3">
        <f t="shared" si="1"/>
        <v>361693.19938132557</v>
      </c>
      <c r="H34">
        <f t="shared" si="2"/>
        <v>0</v>
      </c>
      <c r="I34">
        <f t="shared" si="3"/>
        <v>310000</v>
      </c>
      <c r="J34">
        <f t="shared" si="4"/>
        <v>15213.621558792516</v>
      </c>
      <c r="K34" s="7">
        <f t="shared" si="5"/>
        <v>0.16675225606879218</v>
      </c>
      <c r="L34">
        <f t="shared" si="6"/>
        <v>-10000</v>
      </c>
      <c r="O34" s="3">
        <f>SUM(H$4:H33)+G34</f>
        <v>361693.19938132557</v>
      </c>
      <c r="P34" s="7">
        <f>O34/SUM($C$4:C34)-1</f>
        <v>0.16675225606879218</v>
      </c>
    </row>
    <row r="35" spans="1:16" x14ac:dyDescent="0.2">
      <c r="A35" s="2">
        <f>净值数据!A35</f>
        <v>41880</v>
      </c>
      <c r="B35" s="8">
        <f>净值数据!D35</f>
        <v>23.953626316400001</v>
      </c>
      <c r="C35">
        <v>10000</v>
      </c>
      <c r="D35">
        <f t="shared" si="7"/>
        <v>320000</v>
      </c>
      <c r="E35" s="3">
        <f t="shared" si="0"/>
        <v>417.47332399326262</v>
      </c>
      <c r="F35">
        <f t="shared" si="8"/>
        <v>15631.094882785779</v>
      </c>
      <c r="G35" s="3">
        <f t="shared" si="1"/>
        <v>374421.40573844285</v>
      </c>
      <c r="H35">
        <f t="shared" si="2"/>
        <v>0</v>
      </c>
      <c r="I35">
        <f t="shared" si="3"/>
        <v>320000</v>
      </c>
      <c r="J35">
        <f t="shared" si="4"/>
        <v>15631.094882785779</v>
      </c>
      <c r="K35" s="7">
        <f t="shared" si="5"/>
        <v>0.17006689293263388</v>
      </c>
      <c r="L35">
        <f t="shared" si="6"/>
        <v>-10000</v>
      </c>
      <c r="O35" s="3">
        <f>SUM(H$4:H34)+G35</f>
        <v>374421.40573844285</v>
      </c>
      <c r="P35" s="7">
        <f>O35/SUM($C$4:C35)-1</f>
        <v>0.17006689293263388</v>
      </c>
    </row>
    <row r="36" spans="1:16" x14ac:dyDescent="0.2">
      <c r="A36" s="2">
        <f>净值数据!A36</f>
        <v>41912</v>
      </c>
      <c r="B36" s="8">
        <f>净值数据!D36</f>
        <v>36.359966552000003</v>
      </c>
      <c r="C36">
        <v>10000</v>
      </c>
      <c r="D36">
        <f t="shared" si="7"/>
        <v>330000</v>
      </c>
      <c r="E36" s="3">
        <f t="shared" si="0"/>
        <v>275.02775575160541</v>
      </c>
      <c r="F36">
        <f t="shared" si="8"/>
        <v>15906.122638537385</v>
      </c>
      <c r="G36" s="3">
        <f t="shared" si="1"/>
        <v>578346.08710922929</v>
      </c>
      <c r="H36">
        <f t="shared" si="2"/>
        <v>289173.04355461465</v>
      </c>
      <c r="I36">
        <f t="shared" si="3"/>
        <v>165000</v>
      </c>
      <c r="J36">
        <f t="shared" si="4"/>
        <v>7953.0613192686924</v>
      </c>
      <c r="K36" s="7">
        <f t="shared" si="5"/>
        <v>0.75256390033099785</v>
      </c>
      <c r="L36">
        <f t="shared" si="6"/>
        <v>279173.04355461465</v>
      </c>
      <c r="O36" s="3">
        <f>SUM(H$4:H35)+G36</f>
        <v>578346.08710922929</v>
      </c>
      <c r="P36" s="7">
        <f>O36/SUM($C$4:C36)-1</f>
        <v>0.75256390033099785</v>
      </c>
    </row>
    <row r="37" spans="1:16" x14ac:dyDescent="0.2">
      <c r="A37" s="2">
        <f>净值数据!A37</f>
        <v>41943</v>
      </c>
      <c r="B37" s="8">
        <f>净值数据!D37</f>
        <v>40.345578270200001</v>
      </c>
      <c r="C37">
        <v>10000</v>
      </c>
      <c r="D37">
        <f t="shared" si="7"/>
        <v>175000</v>
      </c>
      <c r="E37" s="3">
        <f t="shared" si="0"/>
        <v>247.85863603264269</v>
      </c>
      <c r="F37">
        <f t="shared" si="8"/>
        <v>8200.919955301335</v>
      </c>
      <c r="G37" s="3">
        <f t="shared" si="1"/>
        <v>330870.85794425511</v>
      </c>
      <c r="H37">
        <f t="shared" si="2"/>
        <v>165435.42897212756</v>
      </c>
      <c r="I37">
        <f t="shared" si="3"/>
        <v>87500</v>
      </c>
      <c r="J37">
        <f t="shared" si="4"/>
        <v>4100.4599776506675</v>
      </c>
      <c r="K37" s="7">
        <f t="shared" si="5"/>
        <v>0.89069061682431494</v>
      </c>
      <c r="L37">
        <f t="shared" si="6"/>
        <v>155435.42897212756</v>
      </c>
      <c r="O37" s="3">
        <f>SUM(H$4:H36)+G37</f>
        <v>620043.90149886976</v>
      </c>
      <c r="P37" s="7">
        <f>O37/SUM($C$4:C37)-1</f>
        <v>0.82365853382020515</v>
      </c>
    </row>
    <row r="38" spans="1:16" x14ac:dyDescent="0.2">
      <c r="A38" s="2">
        <f>净值数据!A38</f>
        <v>41971</v>
      </c>
      <c r="B38" s="8">
        <f>净值数据!D38</f>
        <v>37.438778746399997</v>
      </c>
      <c r="C38">
        <v>10000</v>
      </c>
      <c r="D38">
        <f t="shared" si="7"/>
        <v>97500</v>
      </c>
      <c r="E38" s="3">
        <f t="shared" si="0"/>
        <v>267.10272970540126</v>
      </c>
      <c r="F38">
        <f t="shared" si="8"/>
        <v>4367.562707356069</v>
      </c>
      <c r="G38" s="3">
        <f t="shared" si="1"/>
        <v>163516.21386173164</v>
      </c>
      <c r="H38">
        <f t="shared" si="2"/>
        <v>81758.106930865819</v>
      </c>
      <c r="I38">
        <f t="shared" si="3"/>
        <v>48750</v>
      </c>
      <c r="J38">
        <f t="shared" si="4"/>
        <v>2183.7813536780345</v>
      </c>
      <c r="K38" s="7">
        <f t="shared" si="5"/>
        <v>0.67708937294083738</v>
      </c>
      <c r="L38">
        <f t="shared" si="6"/>
        <v>71758.106930865819</v>
      </c>
      <c r="O38" s="3">
        <f>SUM(H$4:H37)+G38</f>
        <v>618124.68638847384</v>
      </c>
      <c r="P38" s="7">
        <f>O38/SUM($C$4:C38)-1</f>
        <v>0.76607053253849666</v>
      </c>
    </row>
    <row r="39" spans="1:16" x14ac:dyDescent="0.2">
      <c r="A39" s="2">
        <f>净值数据!A39</f>
        <v>42004</v>
      </c>
      <c r="B39" s="8">
        <f>净值数据!D39</f>
        <v>36.819460634800002</v>
      </c>
      <c r="C39">
        <v>10000</v>
      </c>
      <c r="D39">
        <f t="shared" si="7"/>
        <v>58750</v>
      </c>
      <c r="E39" s="3">
        <f t="shared" si="0"/>
        <v>271.59550486593702</v>
      </c>
      <c r="F39">
        <f t="shared" si="8"/>
        <v>2455.3768585439716</v>
      </c>
      <c r="G39" s="3">
        <f t="shared" si="1"/>
        <v>90405.651586758657</v>
      </c>
      <c r="H39">
        <f t="shared" si="2"/>
        <v>45202.825793379328</v>
      </c>
      <c r="I39">
        <f t="shared" si="3"/>
        <v>29375</v>
      </c>
      <c r="J39">
        <f t="shared" si="4"/>
        <v>1227.6884292719858</v>
      </c>
      <c r="K39" s="7">
        <f t="shared" si="5"/>
        <v>0.53881960147674302</v>
      </c>
      <c r="L39">
        <f t="shared" si="6"/>
        <v>35202.825793379328</v>
      </c>
      <c r="O39" s="3">
        <f>SUM(H$4:H38)+G39</f>
        <v>626772.23104436672</v>
      </c>
      <c r="P39" s="6">
        <f>O39/SUM($C$4:C39)-1</f>
        <v>0.74103397512324087</v>
      </c>
    </row>
    <row r="40" spans="1:16" x14ac:dyDescent="0.2">
      <c r="A40" s="2">
        <f>净值数据!A40</f>
        <v>42034</v>
      </c>
      <c r="B40" s="8">
        <f>净值数据!D40</f>
        <v>36.070285499800001</v>
      </c>
      <c r="C40">
        <v>10000</v>
      </c>
      <c r="D40">
        <f t="shared" si="7"/>
        <v>39375</v>
      </c>
      <c r="E40" s="3">
        <f t="shared" si="0"/>
        <v>277.23650815171527</v>
      </c>
      <c r="F40">
        <f t="shared" si="8"/>
        <v>1504.9249374237011</v>
      </c>
      <c r="G40" s="3">
        <f t="shared" si="1"/>
        <v>54283.07214864155</v>
      </c>
      <c r="H40">
        <f t="shared" si="2"/>
        <v>0</v>
      </c>
      <c r="I40">
        <f t="shared" si="3"/>
        <v>39375</v>
      </c>
      <c r="J40">
        <f t="shared" si="4"/>
        <v>1504.9249374237011</v>
      </c>
      <c r="K40" s="7">
        <f t="shared" si="5"/>
        <v>0.37861770536232497</v>
      </c>
      <c r="L40">
        <f t="shared" si="6"/>
        <v>-10000</v>
      </c>
      <c r="O40" s="3">
        <f>SUM(H$4:H39)+G40</f>
        <v>635852.47739962896</v>
      </c>
      <c r="P40" s="7">
        <f>O40/SUM($C$4:C40)-1</f>
        <v>0.71852020918818638</v>
      </c>
    </row>
    <row r="41" spans="1:16" x14ac:dyDescent="0.2">
      <c r="A41" s="2">
        <f>净值数据!A41</f>
        <v>42062</v>
      </c>
      <c r="B41" s="8">
        <f>净值数据!D41</f>
        <v>36.659636605999999</v>
      </c>
      <c r="C41">
        <v>10000</v>
      </c>
      <c r="D41">
        <f t="shared" si="7"/>
        <v>49375</v>
      </c>
      <c r="E41" s="3">
        <f t="shared" si="0"/>
        <v>272.7795724620828</v>
      </c>
      <c r="F41">
        <f t="shared" si="8"/>
        <v>1777.7045098857839</v>
      </c>
      <c r="G41" s="3">
        <f t="shared" si="1"/>
        <v>65170.001325260171</v>
      </c>
      <c r="H41">
        <f t="shared" si="2"/>
        <v>0</v>
      </c>
      <c r="I41">
        <f t="shared" si="3"/>
        <v>49375</v>
      </c>
      <c r="J41">
        <f t="shared" si="4"/>
        <v>1777.7045098857839</v>
      </c>
      <c r="K41" s="7">
        <f t="shared" si="5"/>
        <v>0.31989876101792758</v>
      </c>
      <c r="L41">
        <f t="shared" si="6"/>
        <v>-10000</v>
      </c>
      <c r="O41" s="3">
        <f>SUM(H$4:H40)+G41</f>
        <v>646739.40657624754</v>
      </c>
      <c r="P41" s="7">
        <f>O41/SUM($C$4:C41)-1</f>
        <v>0.70194580677959872</v>
      </c>
    </row>
    <row r="42" spans="1:16" x14ac:dyDescent="0.2">
      <c r="A42" s="2">
        <f>净值数据!A42</f>
        <v>42094</v>
      </c>
      <c r="B42" s="8">
        <f>净值数据!D42</f>
        <v>44.970486103600003</v>
      </c>
      <c r="C42">
        <v>10000</v>
      </c>
      <c r="D42">
        <f t="shared" si="7"/>
        <v>59375</v>
      </c>
      <c r="E42" s="3">
        <f t="shared" si="0"/>
        <v>222.36806551218208</v>
      </c>
      <c r="F42">
        <f t="shared" si="8"/>
        <v>2000.0725753979659</v>
      </c>
      <c r="G42" s="3">
        <f t="shared" si="1"/>
        <v>89944.23595812569</v>
      </c>
      <c r="H42">
        <f t="shared" si="2"/>
        <v>44972.117979062845</v>
      </c>
      <c r="I42">
        <f t="shared" si="3"/>
        <v>29687.5</v>
      </c>
      <c r="J42">
        <f t="shared" si="4"/>
        <v>1000.036287698983</v>
      </c>
      <c r="K42" s="7">
        <f t="shared" si="5"/>
        <v>0.51485028982106429</v>
      </c>
      <c r="L42">
        <f t="shared" si="6"/>
        <v>34972.117979062845</v>
      </c>
      <c r="O42" s="3">
        <f>SUM(H$4:H41)+G42</f>
        <v>671513.64120911306</v>
      </c>
      <c r="P42" s="7">
        <f>O42/SUM($C$4:C42)-1</f>
        <v>0.72182984925413596</v>
      </c>
    </row>
    <row r="43" spans="1:16" x14ac:dyDescent="0.2">
      <c r="A43" s="2">
        <f>净值数据!A43</f>
        <v>42124</v>
      </c>
      <c r="B43" s="8">
        <f>净值数据!D43</f>
        <v>56.9672772654</v>
      </c>
      <c r="C43">
        <v>10000</v>
      </c>
      <c r="D43">
        <f t="shared" si="7"/>
        <v>39687.5</v>
      </c>
      <c r="E43" s="3">
        <f t="shared" si="0"/>
        <v>175.5393706708476</v>
      </c>
      <c r="F43">
        <f t="shared" si="8"/>
        <v>1175.5756583698305</v>
      </c>
      <c r="G43" s="3">
        <f t="shared" si="1"/>
        <v>66969.344476809289</v>
      </c>
      <c r="H43">
        <f t="shared" si="2"/>
        <v>33484.672238404644</v>
      </c>
      <c r="I43">
        <f t="shared" si="3"/>
        <v>19843.75</v>
      </c>
      <c r="J43">
        <f t="shared" si="4"/>
        <v>587.78782918491527</v>
      </c>
      <c r="K43" s="7">
        <f t="shared" si="5"/>
        <v>0.68741655374637567</v>
      </c>
      <c r="L43">
        <f t="shared" si="6"/>
        <v>23484.672238404644</v>
      </c>
      <c r="O43" s="3">
        <f>SUM(H$4:H42)+G43</f>
        <v>693510.86770685948</v>
      </c>
      <c r="P43" s="7">
        <f>O43/SUM($C$4:C43)-1</f>
        <v>0.73377716926714864</v>
      </c>
    </row>
    <row r="44" spans="1:16" x14ac:dyDescent="0.2">
      <c r="A44" s="2">
        <f>净值数据!A44</f>
        <v>42153</v>
      </c>
      <c r="B44" s="8">
        <f>净值数据!D44</f>
        <v>59.54636</v>
      </c>
      <c r="C44">
        <v>10000</v>
      </c>
      <c r="D44">
        <f t="shared" si="7"/>
        <v>29843.75</v>
      </c>
      <c r="E44" s="3">
        <f t="shared" si="0"/>
        <v>167.93637763920415</v>
      </c>
      <c r="F44">
        <f t="shared" si="8"/>
        <v>755.72420682411939</v>
      </c>
      <c r="G44" s="3">
        <f t="shared" si="1"/>
        <v>45000.625680263467</v>
      </c>
      <c r="H44">
        <f t="shared" si="2"/>
        <v>22500.312840131734</v>
      </c>
      <c r="I44">
        <f t="shared" si="3"/>
        <v>14921.875</v>
      </c>
      <c r="J44">
        <f t="shared" si="4"/>
        <v>377.8621034120597</v>
      </c>
      <c r="K44" s="7">
        <f t="shared" si="5"/>
        <v>0.50787436834390665</v>
      </c>
      <c r="L44">
        <f t="shared" si="6"/>
        <v>12500.312840131734</v>
      </c>
      <c r="O44" s="3">
        <f>SUM(H$4:H43)+G44</f>
        <v>705026.82114871836</v>
      </c>
      <c r="P44" s="7">
        <f>O44/SUM($C$4:C44)-1</f>
        <v>0.71957761255784969</v>
      </c>
    </row>
    <row r="45" spans="1:16" x14ac:dyDescent="0.2">
      <c r="A45" s="2">
        <f>净值数据!A45</f>
        <v>42185</v>
      </c>
      <c r="B45" s="8">
        <f>净值数据!D45</f>
        <v>51.453650000000003</v>
      </c>
      <c r="C45">
        <v>10000</v>
      </c>
      <c r="D45">
        <f t="shared" si="7"/>
        <v>24921.875</v>
      </c>
      <c r="E45" s="3">
        <f t="shared" si="0"/>
        <v>194.34967198634109</v>
      </c>
      <c r="F45">
        <f t="shared" si="8"/>
        <v>572.21177539840073</v>
      </c>
      <c r="G45" s="3">
        <f t="shared" si="1"/>
        <v>29442.384417227924</v>
      </c>
      <c r="H45">
        <f t="shared" si="2"/>
        <v>0</v>
      </c>
      <c r="I45">
        <f t="shared" si="3"/>
        <v>24921.875</v>
      </c>
      <c r="J45">
        <f t="shared" si="4"/>
        <v>572.21177539840073</v>
      </c>
      <c r="K45" s="7">
        <f t="shared" si="5"/>
        <v>0.18138721172576</v>
      </c>
      <c r="L45">
        <f t="shared" si="6"/>
        <v>-10000</v>
      </c>
      <c r="O45" s="3">
        <f>SUM(H$4:H44)+G45</f>
        <v>711968.89272581448</v>
      </c>
      <c r="P45" s="7">
        <f>O45/SUM($C$4:C45)-1</f>
        <v>0.69516403029955831</v>
      </c>
    </row>
    <row r="46" spans="1:16" x14ac:dyDescent="0.2">
      <c r="A46" s="2">
        <f>净值数据!A46</f>
        <v>42216</v>
      </c>
      <c r="B46" s="8">
        <f>净值数据!D46</f>
        <v>39.314585000000001</v>
      </c>
      <c r="C46">
        <v>10000</v>
      </c>
      <c r="D46">
        <f t="shared" si="7"/>
        <v>34921.875</v>
      </c>
      <c r="E46" s="3">
        <f t="shared" si="0"/>
        <v>254.35852877500804</v>
      </c>
      <c r="F46">
        <f t="shared" si="8"/>
        <v>826.57030417340877</v>
      </c>
      <c r="G46" s="3">
        <f t="shared" si="1"/>
        <v>32496.268481901334</v>
      </c>
      <c r="H46">
        <f t="shared" si="2"/>
        <v>0</v>
      </c>
      <c r="I46">
        <f t="shared" si="3"/>
        <v>34921.875</v>
      </c>
      <c r="J46">
        <f t="shared" si="4"/>
        <v>826.57030417340877</v>
      </c>
      <c r="K46" s="7">
        <f t="shared" si="5"/>
        <v>-6.9458083739738052E-2</v>
      </c>
      <c r="L46">
        <f t="shared" si="6"/>
        <v>-10000</v>
      </c>
      <c r="O46" s="3">
        <f>SUM(H$4:H45)+G46</f>
        <v>715022.77679048793</v>
      </c>
      <c r="P46" s="7">
        <f>O46/SUM($C$4:C46)-1</f>
        <v>0.66284366695462316</v>
      </c>
    </row>
    <row r="47" spans="1:16" x14ac:dyDescent="0.2">
      <c r="A47" s="2">
        <f>净值数据!A47</f>
        <v>42247</v>
      </c>
      <c r="B47" s="8">
        <f>净值数据!D47</f>
        <v>37.845908000000001</v>
      </c>
      <c r="C47">
        <v>10000</v>
      </c>
      <c r="D47">
        <f t="shared" si="7"/>
        <v>44921.875</v>
      </c>
      <c r="E47" s="3">
        <f t="shared" si="0"/>
        <v>264.2293586931512</v>
      </c>
      <c r="F47">
        <f t="shared" si="8"/>
        <v>1090.7996628665601</v>
      </c>
      <c r="G47" s="3">
        <f t="shared" si="1"/>
        <v>41282.303687278851</v>
      </c>
      <c r="H47">
        <f t="shared" si="2"/>
        <v>0</v>
      </c>
      <c r="I47">
        <f t="shared" si="3"/>
        <v>44921.875</v>
      </c>
      <c r="J47">
        <f t="shared" si="4"/>
        <v>1090.7996628665601</v>
      </c>
      <c r="K47" s="7">
        <f t="shared" si="5"/>
        <v>-8.1020022265792524E-2</v>
      </c>
      <c r="L47">
        <f t="shared" si="6"/>
        <v>-10000</v>
      </c>
      <c r="O47" s="3">
        <f>SUM(H$4:H46)+G47</f>
        <v>723808.81199586543</v>
      </c>
      <c r="P47" s="7">
        <f>O47/SUM($C$4:C47)-1</f>
        <v>0.64502002726333041</v>
      </c>
    </row>
    <row r="48" spans="1:16" x14ac:dyDescent="0.2">
      <c r="A48" s="2">
        <f>净值数据!A48</f>
        <v>42277</v>
      </c>
      <c r="B48" s="8">
        <f>净值数据!D48</f>
        <v>35.328175999999999</v>
      </c>
      <c r="C48">
        <v>10000</v>
      </c>
      <c r="D48">
        <f t="shared" si="7"/>
        <v>54921.875</v>
      </c>
      <c r="E48" s="3">
        <f t="shared" si="0"/>
        <v>283.0601840298803</v>
      </c>
      <c r="F48">
        <f t="shared" si="8"/>
        <v>1373.8598468964403</v>
      </c>
      <c r="G48" s="3">
        <f t="shared" si="1"/>
        <v>48535.9624704905</v>
      </c>
      <c r="H48">
        <f t="shared" si="2"/>
        <v>0</v>
      </c>
      <c r="I48">
        <f t="shared" si="3"/>
        <v>54921.875</v>
      </c>
      <c r="J48">
        <f t="shared" si="4"/>
        <v>1373.8598468964403</v>
      </c>
      <c r="K48" s="7">
        <f t="shared" si="5"/>
        <v>-0.11627266056574903</v>
      </c>
      <c r="L48">
        <f t="shared" si="6"/>
        <v>-10000</v>
      </c>
      <c r="O48" s="3">
        <f>SUM(H$4:H47)+G48</f>
        <v>731062.47077907703</v>
      </c>
      <c r="P48" s="7">
        <f>O48/SUM($C$4:C48)-1</f>
        <v>0.62458326839794887</v>
      </c>
    </row>
    <row r="49" spans="1:16" x14ac:dyDescent="0.2">
      <c r="A49" s="2">
        <f>净值数据!A49</f>
        <v>42307</v>
      </c>
      <c r="B49" s="8">
        <f>净值数据!D49</f>
        <v>38.505313999999998</v>
      </c>
      <c r="C49">
        <v>10000</v>
      </c>
      <c r="D49">
        <f t="shared" si="7"/>
        <v>64921.875</v>
      </c>
      <c r="E49" s="3">
        <f t="shared" si="0"/>
        <v>259.70441378558814</v>
      </c>
      <c r="F49">
        <f t="shared" si="8"/>
        <v>1633.5642606820284</v>
      </c>
      <c r="G49" s="3">
        <f t="shared" si="1"/>
        <v>62900.904796739356</v>
      </c>
      <c r="H49">
        <f t="shared" si="2"/>
        <v>0</v>
      </c>
      <c r="I49">
        <f t="shared" si="3"/>
        <v>64921.875</v>
      </c>
      <c r="J49">
        <f t="shared" si="4"/>
        <v>1633.5642606820284</v>
      </c>
      <c r="K49" s="7">
        <f t="shared" si="5"/>
        <v>-3.112926426201712E-2</v>
      </c>
      <c r="L49">
        <f t="shared" si="6"/>
        <v>-10000</v>
      </c>
      <c r="O49" s="3">
        <f>SUM(H$4:H48)+G49</f>
        <v>745427.41310532589</v>
      </c>
      <c r="P49" s="7">
        <f>O49/SUM($C$4:C49)-1</f>
        <v>0.62049437631592586</v>
      </c>
    </row>
    <row r="50" spans="1:16" x14ac:dyDescent="0.2">
      <c r="A50" s="2">
        <f>净值数据!A50</f>
        <v>42338</v>
      </c>
      <c r="B50" s="8">
        <f>净值数据!D50</f>
        <v>35.687851999999999</v>
      </c>
      <c r="C50">
        <v>10000</v>
      </c>
      <c r="D50">
        <f t="shared" si="7"/>
        <v>74921.875</v>
      </c>
      <c r="E50" s="3">
        <f t="shared" si="0"/>
        <v>280.2073938212925</v>
      </c>
      <c r="F50">
        <f t="shared" si="8"/>
        <v>1913.7716545033209</v>
      </c>
      <c r="G50" s="3">
        <f t="shared" si="1"/>
        <v>68298.399567709654</v>
      </c>
      <c r="H50">
        <f t="shared" si="2"/>
        <v>0</v>
      </c>
      <c r="I50">
        <f t="shared" si="3"/>
        <v>74921.875</v>
      </c>
      <c r="J50">
        <f t="shared" si="4"/>
        <v>1913.7716545033209</v>
      </c>
      <c r="K50" s="7">
        <f t="shared" si="5"/>
        <v>-8.8405094403875339E-2</v>
      </c>
      <c r="L50">
        <f t="shared" si="6"/>
        <v>-10000</v>
      </c>
      <c r="O50" s="3">
        <f>SUM(H$4:H49)+G50</f>
        <v>750824.9078762962</v>
      </c>
      <c r="P50" s="7">
        <f>O50/SUM($C$4:C50)-1</f>
        <v>0.59749980399211955</v>
      </c>
    </row>
    <row r="51" spans="1:16" x14ac:dyDescent="0.2">
      <c r="A51" s="2">
        <f>净值数据!A51</f>
        <v>42369</v>
      </c>
      <c r="B51" s="8">
        <f>净值数据!D51</f>
        <v>34.798653000000002</v>
      </c>
      <c r="C51">
        <v>10000</v>
      </c>
      <c r="D51">
        <f t="shared" si="7"/>
        <v>84921.875</v>
      </c>
      <c r="E51" s="3">
        <f t="shared" si="0"/>
        <v>287.36744494104414</v>
      </c>
      <c r="F51">
        <f t="shared" si="8"/>
        <v>2201.139099444365</v>
      </c>
      <c r="G51" s="3">
        <f t="shared" si="1"/>
        <v>76596.675726296948</v>
      </c>
      <c r="H51">
        <f t="shared" si="2"/>
        <v>0</v>
      </c>
      <c r="I51">
        <f t="shared" si="3"/>
        <v>84921.875</v>
      </c>
      <c r="J51">
        <f t="shared" si="4"/>
        <v>2201.139099444365</v>
      </c>
      <c r="K51" s="7">
        <f t="shared" si="5"/>
        <v>-9.8033625302115013E-2</v>
      </c>
      <c r="L51">
        <f t="shared" si="6"/>
        <v>-10000</v>
      </c>
      <c r="O51" s="3">
        <f>SUM(H$4:H50)+G51</f>
        <v>759123.18403488351</v>
      </c>
      <c r="P51" s="7">
        <f>O51/SUM($C$4:C51)-1</f>
        <v>0.58150663340600728</v>
      </c>
    </row>
    <row r="52" spans="1:16" x14ac:dyDescent="0.2">
      <c r="A52" s="2">
        <f>净值数据!A52</f>
        <v>42398</v>
      </c>
      <c r="B52" s="8">
        <f>净值数据!D52</f>
        <v>22.429794999999999</v>
      </c>
      <c r="C52">
        <v>10000</v>
      </c>
      <c r="D52">
        <f t="shared" si="7"/>
        <v>94921.875</v>
      </c>
      <c r="E52" s="3">
        <f t="shared" si="0"/>
        <v>445.83555043637273</v>
      </c>
      <c r="F52">
        <f t="shared" si="8"/>
        <v>2646.9746498807376</v>
      </c>
      <c r="G52" s="3">
        <f t="shared" si="1"/>
        <v>59371.098767021715</v>
      </c>
      <c r="H52">
        <f t="shared" si="2"/>
        <v>0</v>
      </c>
      <c r="I52">
        <f t="shared" si="3"/>
        <v>94921.875</v>
      </c>
      <c r="J52">
        <f t="shared" si="4"/>
        <v>2646.9746498807376</v>
      </c>
      <c r="K52" s="7">
        <f t="shared" si="5"/>
        <v>-0.37452669611697287</v>
      </c>
      <c r="L52">
        <f t="shared" si="6"/>
        <v>-10000</v>
      </c>
      <c r="O52" s="3">
        <f>SUM(H$4:H51)+G52</f>
        <v>741897.60707560822</v>
      </c>
      <c r="P52" s="7">
        <f>O52/SUM($C$4:C52)-1</f>
        <v>0.51407674913389423</v>
      </c>
    </row>
    <row r="53" spans="1:16" x14ac:dyDescent="0.2">
      <c r="A53" s="2">
        <f>净值数据!A53</f>
        <v>42429</v>
      </c>
      <c r="B53" s="8">
        <f>净值数据!D53</f>
        <v>20.961117999999999</v>
      </c>
      <c r="C53">
        <v>10000</v>
      </c>
      <c r="D53">
        <f t="shared" si="7"/>
        <v>104921.875</v>
      </c>
      <c r="E53" s="3">
        <f t="shared" si="0"/>
        <v>477.07378967095173</v>
      </c>
      <c r="F53">
        <f t="shared" si="8"/>
        <v>3124.0484395516892</v>
      </c>
      <c r="G53" s="3">
        <f t="shared" si="1"/>
        <v>65483.547979158822</v>
      </c>
      <c r="H53">
        <f t="shared" si="2"/>
        <v>0</v>
      </c>
      <c r="I53">
        <f t="shared" si="3"/>
        <v>104921.875</v>
      </c>
      <c r="J53">
        <f t="shared" si="4"/>
        <v>3124.0484395516892</v>
      </c>
      <c r="K53" s="7">
        <f t="shared" si="5"/>
        <v>-0.37588278917853091</v>
      </c>
      <c r="L53">
        <f t="shared" si="6"/>
        <v>-10000</v>
      </c>
      <c r="O53" s="3">
        <f>SUM(H$4:H52)+G53</f>
        <v>748010.05628774536</v>
      </c>
      <c r="P53" s="7">
        <f>O53/SUM($C$4:C53)-1</f>
        <v>0.49602011257549083</v>
      </c>
    </row>
    <row r="54" spans="1:16" x14ac:dyDescent="0.2">
      <c r="A54" s="2">
        <f>净值数据!A54</f>
        <v>42460</v>
      </c>
      <c r="B54" s="8">
        <f>净值数据!D54</f>
        <v>25.097391999999999</v>
      </c>
      <c r="C54">
        <v>10000</v>
      </c>
      <c r="D54">
        <f t="shared" si="7"/>
        <v>114921.875</v>
      </c>
      <c r="E54" s="3">
        <f t="shared" si="0"/>
        <v>398.44777497199709</v>
      </c>
      <c r="F54">
        <f t="shared" si="8"/>
        <v>3522.4962145236864</v>
      </c>
      <c r="G54" s="3">
        <f t="shared" si="1"/>
        <v>88405.468314417041</v>
      </c>
      <c r="H54">
        <f t="shared" si="2"/>
        <v>0</v>
      </c>
      <c r="I54">
        <f t="shared" si="3"/>
        <v>114921.875</v>
      </c>
      <c r="J54">
        <f t="shared" si="4"/>
        <v>3522.4962145236864</v>
      </c>
      <c r="K54" s="7">
        <f t="shared" si="5"/>
        <v>-0.23073419821581365</v>
      </c>
      <c r="L54">
        <f t="shared" si="6"/>
        <v>-10000</v>
      </c>
      <c r="O54" s="3">
        <f>SUM(H$4:H53)+G54</f>
        <v>770931.9766230036</v>
      </c>
      <c r="P54" s="7">
        <f>O54/SUM($C$4:C54)-1</f>
        <v>0.51163132671177181</v>
      </c>
    </row>
    <row r="55" spans="1:16" x14ac:dyDescent="0.2">
      <c r="A55" s="2">
        <f>净值数据!A55</f>
        <v>42489</v>
      </c>
      <c r="B55" s="8">
        <f>净值数据!D55</f>
        <v>22.689561000000001</v>
      </c>
      <c r="C55">
        <v>10000</v>
      </c>
      <c r="D55">
        <f t="shared" si="7"/>
        <v>124921.875</v>
      </c>
      <c r="E55" s="3">
        <f t="shared" si="0"/>
        <v>440.73131251856302</v>
      </c>
      <c r="F55">
        <f t="shared" si="8"/>
        <v>3963.2275270422492</v>
      </c>
      <c r="G55" s="3">
        <f t="shared" si="1"/>
        <v>89923.892731704269</v>
      </c>
      <c r="H55">
        <f t="shared" si="2"/>
        <v>0</v>
      </c>
      <c r="I55">
        <f t="shared" si="3"/>
        <v>124921.875</v>
      </c>
      <c r="J55">
        <f t="shared" si="4"/>
        <v>3963.2275270422492</v>
      </c>
      <c r="K55" s="7">
        <f t="shared" si="5"/>
        <v>-0.28015895749480013</v>
      </c>
      <c r="L55">
        <f t="shared" si="6"/>
        <v>-10000</v>
      </c>
      <c r="O55" s="3">
        <f>SUM(H$4:H54)+G55</f>
        <v>772450.40104029083</v>
      </c>
      <c r="P55" s="7">
        <f>O55/SUM($C$4:C55)-1</f>
        <v>0.48548154046209779</v>
      </c>
    </row>
    <row r="56" spans="1:16" x14ac:dyDescent="0.2">
      <c r="A56" s="2">
        <f>净值数据!A56</f>
        <v>42521</v>
      </c>
      <c r="B56" s="8">
        <f>净值数据!D56</f>
        <v>22.619624000000002</v>
      </c>
      <c r="C56">
        <v>10000</v>
      </c>
      <c r="D56">
        <f t="shared" si="7"/>
        <v>134921.875</v>
      </c>
      <c r="E56" s="3">
        <f t="shared" si="0"/>
        <v>442.09399767210982</v>
      </c>
      <c r="F56">
        <f t="shared" si="8"/>
        <v>4405.3215247143589</v>
      </c>
      <c r="G56" s="3">
        <f t="shared" si="1"/>
        <v>99646.71648814551</v>
      </c>
      <c r="H56">
        <f t="shared" si="2"/>
        <v>0</v>
      </c>
      <c r="I56">
        <f t="shared" si="3"/>
        <v>134921.875</v>
      </c>
      <c r="J56">
        <f t="shared" si="4"/>
        <v>4405.3215247143589</v>
      </c>
      <c r="K56" s="7">
        <f t="shared" si="5"/>
        <v>-0.26144877183076864</v>
      </c>
      <c r="L56">
        <f t="shared" si="6"/>
        <v>-10000</v>
      </c>
      <c r="O56" s="3">
        <f>SUM(H$4:H55)+G56</f>
        <v>782173.22479673207</v>
      </c>
      <c r="P56" s="7">
        <f>O56/SUM($C$4:C56)-1</f>
        <v>0.47579853735232458</v>
      </c>
    </row>
    <row r="57" spans="1:16" x14ac:dyDescent="0.2">
      <c r="A57" s="2">
        <f>净值数据!A57</f>
        <v>42551</v>
      </c>
      <c r="B57" s="8">
        <f>净值数据!D57</f>
        <v>22.26</v>
      </c>
      <c r="C57">
        <v>10000</v>
      </c>
      <c r="D57">
        <f t="shared" si="7"/>
        <v>144921.875</v>
      </c>
      <c r="E57" s="3">
        <f t="shared" si="0"/>
        <v>449.23629829290206</v>
      </c>
      <c r="F57">
        <f t="shared" si="8"/>
        <v>4854.5578230072606</v>
      </c>
      <c r="G57" s="3">
        <f t="shared" si="1"/>
        <v>108062.45714014163</v>
      </c>
      <c r="H57">
        <f t="shared" si="2"/>
        <v>0</v>
      </c>
      <c r="I57">
        <f t="shared" si="3"/>
        <v>144921.875</v>
      </c>
      <c r="J57">
        <f t="shared" si="4"/>
        <v>4854.5578230072606</v>
      </c>
      <c r="K57" s="7">
        <f t="shared" si="5"/>
        <v>-0.25433991838608472</v>
      </c>
      <c r="L57">
        <f t="shared" si="6"/>
        <v>-10000</v>
      </c>
      <c r="O57" s="3">
        <f>SUM(H$4:H56)+G57</f>
        <v>790588.96544872818</v>
      </c>
      <c r="P57" s="7">
        <f>O57/SUM($C$4:C57)-1</f>
        <v>0.46405363971986691</v>
      </c>
    </row>
    <row r="58" spans="1:16" x14ac:dyDescent="0.2">
      <c r="A58" s="2">
        <f>净值数据!A58</f>
        <v>42580</v>
      </c>
      <c r="B58" s="8">
        <f>净值数据!D58</f>
        <v>23.36</v>
      </c>
      <c r="C58">
        <v>10000</v>
      </c>
      <c r="D58">
        <f t="shared" si="7"/>
        <v>154921.875</v>
      </c>
      <c r="E58" s="3">
        <f t="shared" si="0"/>
        <v>428.08219178082192</v>
      </c>
      <c r="F58">
        <f t="shared" si="8"/>
        <v>5282.6400147880822</v>
      </c>
      <c r="G58" s="3">
        <f t="shared" si="1"/>
        <v>123402.47074544959</v>
      </c>
      <c r="H58">
        <f t="shared" si="2"/>
        <v>0</v>
      </c>
      <c r="I58">
        <f t="shared" si="3"/>
        <v>154921.875</v>
      </c>
      <c r="J58">
        <f t="shared" si="4"/>
        <v>5282.6400147880822</v>
      </c>
      <c r="K58" s="7">
        <f t="shared" si="5"/>
        <v>-0.20345354233900415</v>
      </c>
      <c r="L58">
        <f t="shared" si="6"/>
        <v>-10000</v>
      </c>
      <c r="O58" s="3">
        <f>SUM(H$4:H57)+G58</f>
        <v>805928.97905403608</v>
      </c>
      <c r="P58" s="7">
        <f>O58/SUM($C$4:C58)-1</f>
        <v>0.46532541646188386</v>
      </c>
    </row>
    <row r="59" spans="1:16" x14ac:dyDescent="0.2">
      <c r="A59" s="2">
        <f>净值数据!A59</f>
        <v>42613</v>
      </c>
      <c r="B59" s="8">
        <f>净值数据!D59</f>
        <v>23</v>
      </c>
      <c r="C59">
        <v>10000</v>
      </c>
      <c r="D59">
        <f t="shared" si="7"/>
        <v>164921.875</v>
      </c>
      <c r="E59" s="3">
        <f t="shared" si="0"/>
        <v>434.78260869565219</v>
      </c>
      <c r="F59">
        <f t="shared" si="8"/>
        <v>5717.4226234837342</v>
      </c>
      <c r="G59" s="3">
        <f t="shared" si="1"/>
        <v>131500.72034012587</v>
      </c>
      <c r="H59">
        <f t="shared" si="2"/>
        <v>0</v>
      </c>
      <c r="I59">
        <f t="shared" si="3"/>
        <v>164921.875</v>
      </c>
      <c r="J59">
        <f t="shared" si="4"/>
        <v>5717.4226234837342</v>
      </c>
      <c r="K59" s="7">
        <f t="shared" si="5"/>
        <v>-0.20264840343268065</v>
      </c>
      <c r="L59">
        <f t="shared" si="6"/>
        <v>-10000</v>
      </c>
      <c r="O59" s="3">
        <f>SUM(H$4:H58)+G59</f>
        <v>814027.22864871239</v>
      </c>
      <c r="P59" s="7">
        <f>O59/SUM($C$4:C59)-1</f>
        <v>0.45362005115841497</v>
      </c>
    </row>
    <row r="60" spans="1:16" x14ac:dyDescent="0.2">
      <c r="A60" s="2">
        <f>净值数据!A60</f>
        <v>42643</v>
      </c>
      <c r="B60" s="8">
        <f>净值数据!D60</f>
        <v>21.57</v>
      </c>
      <c r="C60">
        <v>10000</v>
      </c>
      <c r="D60">
        <f t="shared" si="7"/>
        <v>174921.875</v>
      </c>
      <c r="E60" s="3">
        <f t="shared" si="0"/>
        <v>463.60686138154841</v>
      </c>
      <c r="F60">
        <f t="shared" si="8"/>
        <v>6181.0294848652829</v>
      </c>
      <c r="G60" s="3">
        <f t="shared" si="1"/>
        <v>133324.80598854416</v>
      </c>
      <c r="H60">
        <f t="shared" si="2"/>
        <v>0</v>
      </c>
      <c r="I60">
        <f t="shared" si="3"/>
        <v>174921.875</v>
      </c>
      <c r="J60">
        <f t="shared" si="4"/>
        <v>6181.0294848652829</v>
      </c>
      <c r="K60" s="7">
        <f t="shared" si="5"/>
        <v>-0.23780369957420044</v>
      </c>
      <c r="L60">
        <f t="shared" si="6"/>
        <v>-10000</v>
      </c>
      <c r="O60" s="3">
        <f>SUM(H$4:H59)+G60</f>
        <v>815851.31429713068</v>
      </c>
      <c r="P60" s="7">
        <f>O60/SUM($C$4:C60)-1</f>
        <v>0.43131809525812392</v>
      </c>
    </row>
    <row r="61" spans="1:16" x14ac:dyDescent="0.2">
      <c r="A61" s="2">
        <f>净值数据!A61</f>
        <v>42674</v>
      </c>
      <c r="B61" s="8">
        <f>净值数据!D61</f>
        <v>22.53</v>
      </c>
      <c r="C61">
        <v>10000</v>
      </c>
      <c r="D61">
        <f t="shared" si="7"/>
        <v>184921.875</v>
      </c>
      <c r="E61" s="3">
        <f t="shared" si="0"/>
        <v>443.85264092321347</v>
      </c>
      <c r="F61">
        <f t="shared" si="8"/>
        <v>6624.8821257884965</v>
      </c>
      <c r="G61" s="3">
        <f t="shared" si="1"/>
        <v>149258.59429401482</v>
      </c>
      <c r="H61">
        <f t="shared" si="2"/>
        <v>0</v>
      </c>
      <c r="I61">
        <f t="shared" si="3"/>
        <v>184921.875</v>
      </c>
      <c r="J61">
        <f t="shared" si="4"/>
        <v>6624.8821257884965</v>
      </c>
      <c r="K61" s="7">
        <f t="shared" si="5"/>
        <v>-0.19285593284182945</v>
      </c>
      <c r="L61">
        <f t="shared" si="6"/>
        <v>-10000</v>
      </c>
      <c r="O61" s="3">
        <f>SUM(H$4:H60)+G61</f>
        <v>831785.1026026014</v>
      </c>
      <c r="P61" s="7">
        <f>O61/SUM($C$4:C61)-1</f>
        <v>0.43411224586655406</v>
      </c>
    </row>
    <row r="62" spans="1:16" x14ac:dyDescent="0.2">
      <c r="A62" s="2">
        <f>净值数据!A62</f>
        <v>42704</v>
      </c>
      <c r="B62" s="8">
        <f>净值数据!D62</f>
        <v>23.84</v>
      </c>
      <c r="C62">
        <v>10000</v>
      </c>
      <c r="D62">
        <f t="shared" si="7"/>
        <v>194921.875</v>
      </c>
      <c r="E62" s="3">
        <f t="shared" si="0"/>
        <v>419.46308724832215</v>
      </c>
      <c r="F62">
        <f t="shared" si="8"/>
        <v>7044.3452130368187</v>
      </c>
      <c r="G62" s="3">
        <f t="shared" si="1"/>
        <v>167937.18987879777</v>
      </c>
      <c r="H62">
        <f t="shared" si="2"/>
        <v>0</v>
      </c>
      <c r="I62">
        <f t="shared" si="3"/>
        <v>194921.875</v>
      </c>
      <c r="J62">
        <f t="shared" si="4"/>
        <v>7044.3452130368187</v>
      </c>
      <c r="K62" s="7">
        <f t="shared" si="5"/>
        <v>-0.1384384647500555</v>
      </c>
      <c r="L62">
        <f t="shared" si="6"/>
        <v>-10000</v>
      </c>
      <c r="O62" s="3">
        <f>SUM(H$4:H61)+G62</f>
        <v>850463.69818738429</v>
      </c>
      <c r="P62" s="7">
        <f>O62/SUM($C$4:C62)-1</f>
        <v>0.44146389523285468</v>
      </c>
    </row>
    <row r="63" spans="1:16" x14ac:dyDescent="0.2">
      <c r="A63" s="2">
        <f>净值数据!A63</f>
        <v>42734</v>
      </c>
      <c r="B63" s="8">
        <f>净值数据!D63</f>
        <v>27.61</v>
      </c>
      <c r="C63">
        <v>10000</v>
      </c>
      <c r="D63">
        <f t="shared" si="7"/>
        <v>204921.875</v>
      </c>
      <c r="E63" s="3">
        <f t="shared" si="0"/>
        <v>362.18761318362914</v>
      </c>
      <c r="F63">
        <f t="shared" si="8"/>
        <v>7406.5328262204475</v>
      </c>
      <c r="G63" s="3">
        <f t="shared" si="1"/>
        <v>204494.37133194655</v>
      </c>
      <c r="H63">
        <f t="shared" si="2"/>
        <v>0</v>
      </c>
      <c r="I63">
        <f t="shared" si="3"/>
        <v>204921.875</v>
      </c>
      <c r="J63">
        <f t="shared" si="4"/>
        <v>7406.5328262204475</v>
      </c>
      <c r="K63" s="7">
        <f t="shared" si="5"/>
        <v>-2.0861787842486601E-3</v>
      </c>
      <c r="L63">
        <f>H63-C63+G63</f>
        <v>194494.37133194655</v>
      </c>
      <c r="O63" s="3">
        <f>SUM(H$4:H62)+G63</f>
        <v>887020.87964053312</v>
      </c>
      <c r="P63" s="7">
        <f>O63/SUM($C$4:C63)-1</f>
        <v>0.47836813273422196</v>
      </c>
    </row>
    <row r="64" spans="1:16" x14ac:dyDescent="0.2">
      <c r="H64">
        <f>SUM(H4:H63)</f>
        <v>682526.50830858655</v>
      </c>
      <c r="I64" s="3">
        <f>G63+H64</f>
        <v>887020.87964053312</v>
      </c>
      <c r="M64" t="s">
        <v>65</v>
      </c>
      <c r="N64">
        <f>XIRR(L4:L63,A4:A63,0.1)</f>
        <v>0.43828839659690855</v>
      </c>
    </row>
  </sheetData>
  <phoneticPr fontId="2" type="noConversion"/>
  <conditionalFormatting sqref="K1:K64">
    <cfRule type="cellIs" dxfId="43" priority="3" operator="greaterThan">
      <formula>0.5</formula>
    </cfRule>
  </conditionalFormatting>
  <conditionalFormatting sqref="P3">
    <cfRule type="cellIs" dxfId="42" priority="2" operator="greaterThan">
      <formula>0.5</formula>
    </cfRule>
  </conditionalFormatting>
  <conditionalFormatting sqref="P4:P63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{523AD641-D0EE-4FB3-9F02-90E1C458470D}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23AD641-D0EE-4FB3-9F02-90E1C458470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P4:P63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4"/>
  <sheetViews>
    <sheetView topLeftCell="A22" workbookViewId="0">
      <selection activeCell="O63" sqref="O63"/>
    </sheetView>
  </sheetViews>
  <sheetFormatPr defaultRowHeight="14.25" x14ac:dyDescent="0.2"/>
  <cols>
    <col min="1" max="2" width="11.625" style="3" customWidth="1"/>
    <col min="3" max="3" width="14.125" bestFit="1" customWidth="1"/>
    <col min="4" max="6" width="13" customWidth="1"/>
    <col min="7" max="7" width="12.75" customWidth="1"/>
    <col min="8" max="11" width="13" customWidth="1"/>
    <col min="15" max="15" width="17.75" customWidth="1"/>
    <col min="16" max="16" width="13" customWidth="1"/>
  </cols>
  <sheetData>
    <row r="1" spans="1:16" x14ac:dyDescent="0.2">
      <c r="M1" t="s">
        <v>66</v>
      </c>
      <c r="N1">
        <v>0.5</v>
      </c>
    </row>
    <row r="2" spans="1:16" x14ac:dyDescent="0.2">
      <c r="M2" t="s">
        <v>67</v>
      </c>
      <c r="N2">
        <v>0.4</v>
      </c>
    </row>
    <row r="3" spans="1:16" x14ac:dyDescent="0.2">
      <c r="A3" s="3" t="str">
        <f>净值数据!A3</f>
        <v>日期</v>
      </c>
      <c r="B3" s="3" t="s">
        <v>7</v>
      </c>
      <c r="C3" s="5" t="s">
        <v>5</v>
      </c>
      <c r="D3" s="5" t="s">
        <v>0</v>
      </c>
      <c r="E3" s="5" t="s">
        <v>1</v>
      </c>
      <c r="F3" s="5" t="s">
        <v>2</v>
      </c>
      <c r="G3" s="5" t="s">
        <v>3</v>
      </c>
      <c r="H3" t="s">
        <v>61</v>
      </c>
      <c r="I3" s="5" t="s">
        <v>62</v>
      </c>
      <c r="J3" s="5" t="s">
        <v>63</v>
      </c>
      <c r="K3" s="6" t="s">
        <v>4</v>
      </c>
      <c r="L3" s="5" t="s">
        <v>64</v>
      </c>
      <c r="O3" s="5" t="s">
        <v>68</v>
      </c>
      <c r="P3" s="6" t="s">
        <v>4</v>
      </c>
    </row>
    <row r="4" spans="1:16" x14ac:dyDescent="0.2">
      <c r="A4" s="2">
        <f>净值数据!A4</f>
        <v>40939</v>
      </c>
      <c r="B4" s="8">
        <f>净值数据!E4</f>
        <v>1.8645278190607999</v>
      </c>
      <c r="C4">
        <v>10000</v>
      </c>
      <c r="D4">
        <f>C4</f>
        <v>10000</v>
      </c>
      <c r="E4" s="3">
        <f>C4/B4</f>
        <v>5363.2881728936609</v>
      </c>
      <c r="F4">
        <f>E4</f>
        <v>5363.2881728936609</v>
      </c>
      <c r="G4" s="3">
        <f>F4*B4</f>
        <v>10000</v>
      </c>
      <c r="H4">
        <f>IF(K4&gt;$N$2,G4*$N$1,0)</f>
        <v>0</v>
      </c>
      <c r="I4">
        <f>IF(K4&gt;$N$2,D4*(1-$N$1),D4)</f>
        <v>10000</v>
      </c>
      <c r="J4">
        <f>IF(K4&gt;$N$2,F4*(1-$N$1),F4)</f>
        <v>5363.2881728936609</v>
      </c>
      <c r="K4" s="7">
        <f>G4/D4-1</f>
        <v>0</v>
      </c>
      <c r="L4">
        <f>H4-C4</f>
        <v>-10000</v>
      </c>
      <c r="O4" s="3">
        <f>G4</f>
        <v>10000</v>
      </c>
      <c r="P4" s="7">
        <f>O4/SUM($C$4:C4)-1</f>
        <v>0</v>
      </c>
    </row>
    <row r="5" spans="1:16" x14ac:dyDescent="0.2">
      <c r="A5" s="2">
        <f>净值数据!A5</f>
        <v>40968</v>
      </c>
      <c r="B5" s="8">
        <f>净值数据!E5</f>
        <v>2.1178957108495999</v>
      </c>
      <c r="C5">
        <v>10000</v>
      </c>
      <c r="D5">
        <f>C5+I4</f>
        <v>20000</v>
      </c>
      <c r="E5" s="3">
        <f t="shared" ref="E5:E63" si="0">C5/B5</f>
        <v>4721.6678086516695</v>
      </c>
      <c r="F5">
        <f>E5+J4</f>
        <v>10084.95598154533</v>
      </c>
      <c r="G5" s="3">
        <f t="shared" ref="G5:G63" si="1">F5*B5</f>
        <v>21358.885017421871</v>
      </c>
      <c r="H5">
        <f t="shared" ref="H5:H63" si="2">IF(K5&gt;$N$2,G5*$N$1,0)</f>
        <v>0</v>
      </c>
      <c r="I5">
        <f t="shared" ref="I5:I63" si="3">IF(K5&gt;$N$2,D5*(1-$N$1),D5)</f>
        <v>20000</v>
      </c>
      <c r="J5">
        <f t="shared" ref="J5:J63" si="4">IF(K5&gt;$N$2,F5*(1-$N$1),F5)</f>
        <v>10084.95598154533</v>
      </c>
      <c r="K5" s="7">
        <f t="shared" ref="K5:K63" si="5">G5/D5-1</f>
        <v>6.7944250871093681E-2</v>
      </c>
      <c r="L5">
        <f t="shared" ref="L5:L62" si="6">H5-C5</f>
        <v>-10000</v>
      </c>
      <c r="O5" s="3">
        <f>SUM(H$4:H4)+G5</f>
        <v>21358.885017421871</v>
      </c>
      <c r="P5" s="7">
        <f>O5/SUM($C$4:C5)-1</f>
        <v>6.7944250871093681E-2</v>
      </c>
    </row>
    <row r="6" spans="1:16" x14ac:dyDescent="0.2">
      <c r="A6" s="2">
        <f>净值数据!A6</f>
        <v>40998</v>
      </c>
      <c r="B6" s="8">
        <f>净值数据!E6</f>
        <v>1.9749702334303001</v>
      </c>
      <c r="C6">
        <v>10000</v>
      </c>
      <c r="D6">
        <f t="shared" ref="D6:D63" si="7">C6+I5</f>
        <v>30000</v>
      </c>
      <c r="E6" s="3">
        <f t="shared" si="0"/>
        <v>5063.3674526988343</v>
      </c>
      <c r="F6">
        <f t="shared" ref="F6:F63" si="8">E6+J5</f>
        <v>15148.323434244165</v>
      </c>
      <c r="G6" s="3">
        <f t="shared" si="1"/>
        <v>29917.487869006884</v>
      </c>
      <c r="H6">
        <f t="shared" si="2"/>
        <v>0</v>
      </c>
      <c r="I6">
        <f t="shared" si="3"/>
        <v>30000</v>
      </c>
      <c r="J6">
        <f t="shared" si="4"/>
        <v>15148.323434244165</v>
      </c>
      <c r="K6" s="7">
        <f t="shared" si="5"/>
        <v>-2.7504043664372535E-3</v>
      </c>
      <c r="L6">
        <f t="shared" si="6"/>
        <v>-10000</v>
      </c>
      <c r="O6" s="3">
        <f>SUM(H$4:H5)+G6</f>
        <v>29917.487869006884</v>
      </c>
      <c r="P6" s="7">
        <f>O6/SUM($C$4:C6)-1</f>
        <v>-2.7504043664372535E-3</v>
      </c>
    </row>
    <row r="7" spans="1:16" x14ac:dyDescent="0.2">
      <c r="A7" s="2">
        <f>净值数据!A7</f>
        <v>41026</v>
      </c>
      <c r="B7" s="8">
        <f>净值数据!E7</f>
        <v>2.2088482873891002</v>
      </c>
      <c r="C7">
        <v>10000</v>
      </c>
      <c r="D7">
        <f t="shared" si="7"/>
        <v>40000</v>
      </c>
      <c r="E7" s="3">
        <f t="shared" si="0"/>
        <v>4527.2461930014151</v>
      </c>
      <c r="F7">
        <f t="shared" si="8"/>
        <v>19675.569627245579</v>
      </c>
      <c r="G7" s="3">
        <f t="shared" si="1"/>
        <v>43460.348274546392</v>
      </c>
      <c r="H7">
        <f t="shared" si="2"/>
        <v>0</v>
      </c>
      <c r="I7">
        <f t="shared" si="3"/>
        <v>40000</v>
      </c>
      <c r="J7">
        <f t="shared" si="4"/>
        <v>19675.569627245579</v>
      </c>
      <c r="K7" s="7">
        <f t="shared" si="5"/>
        <v>8.6508706863659857E-2</v>
      </c>
      <c r="L7">
        <f t="shared" si="6"/>
        <v>-10000</v>
      </c>
      <c r="O7" s="3">
        <f>SUM(H$4:H6)+G7</f>
        <v>43460.348274546392</v>
      </c>
      <c r="P7" s="7">
        <f>O7/SUM($C$4:C7)-1</f>
        <v>8.6508706863659857E-2</v>
      </c>
    </row>
    <row r="8" spans="1:16" x14ac:dyDescent="0.2">
      <c r="A8" s="2">
        <f>净值数据!A8</f>
        <v>41060</v>
      </c>
      <c r="B8" s="8">
        <f>净值数据!E8</f>
        <v>2.244579656744</v>
      </c>
      <c r="C8">
        <v>10000</v>
      </c>
      <c r="D8">
        <f t="shared" si="7"/>
        <v>50000</v>
      </c>
      <c r="E8" s="3">
        <f t="shared" si="0"/>
        <v>4455.1771508550764</v>
      </c>
      <c r="F8">
        <f t="shared" si="8"/>
        <v>24130.746778100656</v>
      </c>
      <c r="G8" s="3">
        <f t="shared" si="1"/>
        <v>54163.383320165551</v>
      </c>
      <c r="H8">
        <f t="shared" si="2"/>
        <v>0</v>
      </c>
      <c r="I8">
        <f t="shared" si="3"/>
        <v>50000</v>
      </c>
      <c r="J8">
        <f t="shared" si="4"/>
        <v>24130.746778100656</v>
      </c>
      <c r="K8" s="7">
        <f t="shared" si="5"/>
        <v>8.3267666403310958E-2</v>
      </c>
      <c r="L8">
        <f t="shared" si="6"/>
        <v>-10000</v>
      </c>
      <c r="O8" s="3">
        <f>SUM(H$4:H7)+G8</f>
        <v>54163.383320165551</v>
      </c>
      <c r="P8" s="7">
        <f>O8/SUM($C$4:C8)-1</f>
        <v>8.3267666403310958E-2</v>
      </c>
    </row>
    <row r="9" spans="1:16" x14ac:dyDescent="0.2">
      <c r="A9" s="2">
        <f>净值数据!A9</f>
        <v>41089</v>
      </c>
      <c r="B9" s="8">
        <f>净值数据!E9</f>
        <v>1.9165007199405999</v>
      </c>
      <c r="C9">
        <v>10000</v>
      </c>
      <c r="D9">
        <f t="shared" si="7"/>
        <v>60000</v>
      </c>
      <c r="E9" s="3">
        <f t="shared" si="0"/>
        <v>5217.8430698997809</v>
      </c>
      <c r="F9">
        <f t="shared" si="8"/>
        <v>29348.589848000436</v>
      </c>
      <c r="G9" s="3">
        <f t="shared" si="1"/>
        <v>56246.593572934216</v>
      </c>
      <c r="H9">
        <f t="shared" si="2"/>
        <v>0</v>
      </c>
      <c r="I9">
        <f t="shared" si="3"/>
        <v>60000</v>
      </c>
      <c r="J9">
        <f t="shared" si="4"/>
        <v>29348.589848000436</v>
      </c>
      <c r="K9" s="7">
        <f t="shared" si="5"/>
        <v>-6.2556773784429698E-2</v>
      </c>
      <c r="L9">
        <f t="shared" si="6"/>
        <v>-10000</v>
      </c>
      <c r="O9" s="3">
        <f>SUM(H$4:H8)+G9</f>
        <v>56246.593572934216</v>
      </c>
      <c r="P9" s="7">
        <f>O9/SUM($C$4:C9)-1</f>
        <v>-6.2556773784429698E-2</v>
      </c>
    </row>
    <row r="10" spans="1:16" x14ac:dyDescent="0.2">
      <c r="A10" s="2">
        <f>净值数据!A10</f>
        <v>41121</v>
      </c>
      <c r="B10" s="8">
        <f>净值数据!E10</f>
        <v>1.8547829001459</v>
      </c>
      <c r="C10">
        <v>10000</v>
      </c>
      <c r="D10">
        <f t="shared" si="7"/>
        <v>70000</v>
      </c>
      <c r="E10" s="3">
        <f t="shared" si="0"/>
        <v>5391.4665695987305</v>
      </c>
      <c r="F10">
        <f t="shared" si="8"/>
        <v>34740.056417599168</v>
      </c>
      <c r="G10" s="3">
        <f t="shared" si="1"/>
        <v>64435.262593466767</v>
      </c>
      <c r="H10">
        <f t="shared" si="2"/>
        <v>0</v>
      </c>
      <c r="I10">
        <f t="shared" si="3"/>
        <v>70000</v>
      </c>
      <c r="J10">
        <f t="shared" si="4"/>
        <v>34740.056417599168</v>
      </c>
      <c r="K10" s="7">
        <f t="shared" si="5"/>
        <v>-7.949624866476046E-2</v>
      </c>
      <c r="L10">
        <f t="shared" si="6"/>
        <v>-10000</v>
      </c>
      <c r="O10" s="3">
        <f>SUM(H$4:H9)+G10</f>
        <v>64435.262593466767</v>
      </c>
      <c r="P10" s="7">
        <f>O10/SUM($C$4:C10)-1</f>
        <v>-7.949624866476046E-2</v>
      </c>
    </row>
    <row r="11" spans="1:16" x14ac:dyDescent="0.2">
      <c r="A11" s="2">
        <f>净值数据!A11</f>
        <v>41152</v>
      </c>
      <c r="B11" s="8">
        <f>净值数据!E11</f>
        <v>2.1650974761934001</v>
      </c>
      <c r="C11">
        <v>10000</v>
      </c>
      <c r="D11">
        <f t="shared" si="7"/>
        <v>80000</v>
      </c>
      <c r="E11" s="3">
        <f t="shared" si="0"/>
        <v>4618.7296922915712</v>
      </c>
      <c r="F11">
        <f t="shared" si="8"/>
        <v>39358.786109890738</v>
      </c>
      <c r="G11" s="3">
        <f t="shared" si="1"/>
        <v>85215.608472560285</v>
      </c>
      <c r="H11">
        <f t="shared" si="2"/>
        <v>0</v>
      </c>
      <c r="I11">
        <f t="shared" si="3"/>
        <v>80000</v>
      </c>
      <c r="J11">
        <f t="shared" si="4"/>
        <v>39358.786109890738</v>
      </c>
      <c r="K11" s="7">
        <f t="shared" si="5"/>
        <v>6.5195105907003503E-2</v>
      </c>
      <c r="L11">
        <f t="shared" si="6"/>
        <v>-10000</v>
      </c>
      <c r="O11" s="3">
        <f>SUM(H$4:H10)+G11</f>
        <v>85215.608472560285</v>
      </c>
      <c r="P11" s="7">
        <f>O11/SUM($C$4:C11)-1</f>
        <v>6.5195105907003503E-2</v>
      </c>
    </row>
    <row r="12" spans="1:16" x14ac:dyDescent="0.2">
      <c r="A12" s="2">
        <f>净值数据!A12</f>
        <v>41180</v>
      </c>
      <c r="B12" s="8">
        <f>净值数据!E12</f>
        <v>2.0792856859783999</v>
      </c>
      <c r="C12">
        <v>10000</v>
      </c>
      <c r="D12">
        <f t="shared" si="7"/>
        <v>90000</v>
      </c>
      <c r="E12" s="3">
        <f t="shared" si="0"/>
        <v>4809.3439335607882</v>
      </c>
      <c r="F12">
        <f t="shared" si="8"/>
        <v>44168.130043451529</v>
      </c>
      <c r="G12" s="3">
        <f t="shared" si="1"/>
        <v>91838.160575781279</v>
      </c>
      <c r="H12">
        <f t="shared" si="2"/>
        <v>0</v>
      </c>
      <c r="I12">
        <f t="shared" si="3"/>
        <v>90000</v>
      </c>
      <c r="J12">
        <f t="shared" si="4"/>
        <v>44168.130043451529</v>
      </c>
      <c r="K12" s="7">
        <f t="shared" si="5"/>
        <v>2.0424006397569805E-2</v>
      </c>
      <c r="L12">
        <f t="shared" si="6"/>
        <v>-10000</v>
      </c>
      <c r="O12" s="3">
        <f>SUM(H$4:H11)+G12</f>
        <v>91838.160575781279</v>
      </c>
      <c r="P12" s="7">
        <f>O12/SUM($C$4:C12)-1</f>
        <v>2.0424006397569805E-2</v>
      </c>
    </row>
    <row r="13" spans="1:16" x14ac:dyDescent="0.2">
      <c r="A13" s="2">
        <f>净值数据!A13</f>
        <v>41213</v>
      </c>
      <c r="B13" s="8">
        <f>净值数据!E13</f>
        <v>2.2740124406970001</v>
      </c>
      <c r="C13">
        <v>10000</v>
      </c>
      <c r="D13">
        <f t="shared" si="7"/>
        <v>100000</v>
      </c>
      <c r="E13" s="3">
        <f t="shared" si="0"/>
        <v>4397.5133209627174</v>
      </c>
      <c r="F13">
        <f t="shared" si="8"/>
        <v>48565.643364414245</v>
      </c>
      <c r="G13" s="3">
        <f t="shared" si="1"/>
        <v>110438.87720113171</v>
      </c>
      <c r="H13">
        <f t="shared" si="2"/>
        <v>0</v>
      </c>
      <c r="I13">
        <f t="shared" si="3"/>
        <v>100000</v>
      </c>
      <c r="J13">
        <f t="shared" si="4"/>
        <v>48565.643364414245</v>
      </c>
      <c r="K13" s="7">
        <f t="shared" si="5"/>
        <v>0.10438877201131702</v>
      </c>
      <c r="L13">
        <f t="shared" si="6"/>
        <v>-10000</v>
      </c>
      <c r="O13" s="3">
        <f>SUM(H$4:H12)+G13</f>
        <v>110438.87720113171</v>
      </c>
      <c r="P13" s="7">
        <f>O13/SUM($C$4:C13)-1</f>
        <v>0.10438877201131702</v>
      </c>
    </row>
    <row r="14" spans="1:16" x14ac:dyDescent="0.2">
      <c r="A14" s="2">
        <f>净值数据!A14</f>
        <v>41243</v>
      </c>
      <c r="B14" s="8">
        <f>净值数据!E14</f>
        <v>1.9736711749446001</v>
      </c>
      <c r="C14">
        <v>10000</v>
      </c>
      <c r="D14">
        <f t="shared" si="7"/>
        <v>110000</v>
      </c>
      <c r="E14" s="3">
        <f t="shared" si="0"/>
        <v>5066.7001306743487</v>
      </c>
      <c r="F14">
        <f t="shared" si="8"/>
        <v>53632.343495088593</v>
      </c>
      <c r="G14" s="3">
        <f t="shared" si="1"/>
        <v>105852.61040098389</v>
      </c>
      <c r="H14">
        <f t="shared" si="2"/>
        <v>0</v>
      </c>
      <c r="I14">
        <f t="shared" si="3"/>
        <v>110000</v>
      </c>
      <c r="J14">
        <f t="shared" si="4"/>
        <v>53632.343495088593</v>
      </c>
      <c r="K14" s="7">
        <f t="shared" si="5"/>
        <v>-3.7703541809237406E-2</v>
      </c>
      <c r="L14">
        <f t="shared" si="6"/>
        <v>-10000</v>
      </c>
      <c r="O14" s="3">
        <f>SUM(H$4:H13)+G14</f>
        <v>105852.61040098389</v>
      </c>
      <c r="P14" s="7">
        <f>O14/SUM($C$4:C14)-1</f>
        <v>-3.7703541809237406E-2</v>
      </c>
    </row>
    <row r="15" spans="1:16" x14ac:dyDescent="0.2">
      <c r="A15" s="2">
        <f>净值数据!A15</f>
        <v>41274</v>
      </c>
      <c r="B15" s="8">
        <f>净值数据!E15</f>
        <v>2.2047029178311002</v>
      </c>
      <c r="C15">
        <v>10000</v>
      </c>
      <c r="D15">
        <f t="shared" si="7"/>
        <v>120000</v>
      </c>
      <c r="E15" s="3">
        <f t="shared" si="0"/>
        <v>4535.7585002144442</v>
      </c>
      <c r="F15">
        <f t="shared" si="8"/>
        <v>58168.101995303034</v>
      </c>
      <c r="G15" s="3">
        <f t="shared" si="1"/>
        <v>128243.38419374164</v>
      </c>
      <c r="H15">
        <f t="shared" si="2"/>
        <v>0</v>
      </c>
      <c r="I15">
        <f t="shared" si="3"/>
        <v>120000</v>
      </c>
      <c r="J15">
        <f t="shared" si="4"/>
        <v>58168.101995303034</v>
      </c>
      <c r="K15" s="7">
        <f t="shared" si="5"/>
        <v>6.8694868281180321E-2</v>
      </c>
      <c r="L15">
        <f t="shared" si="6"/>
        <v>-10000</v>
      </c>
      <c r="O15" s="3">
        <f>SUM(H$4:H14)+G15</f>
        <v>128243.38419374164</v>
      </c>
      <c r="P15" s="7">
        <f>O15/SUM($C$4:C15)-1</f>
        <v>6.8694868281180321E-2</v>
      </c>
    </row>
    <row r="16" spans="1:16" x14ac:dyDescent="0.2">
      <c r="A16" s="2">
        <f>净值数据!A16</f>
        <v>41305</v>
      </c>
      <c r="B16" s="8">
        <f>净值数据!E16</f>
        <v>2.4951428231741</v>
      </c>
      <c r="C16">
        <v>10000</v>
      </c>
      <c r="D16">
        <f t="shared" si="7"/>
        <v>130000</v>
      </c>
      <c r="E16" s="3">
        <f t="shared" si="0"/>
        <v>4007.7866113006248</v>
      </c>
      <c r="F16">
        <f t="shared" si="8"/>
        <v>62175.888606603658</v>
      </c>
      <c r="G16" s="3">
        <f t="shared" si="1"/>
        <v>155137.7222312394</v>
      </c>
      <c r="H16">
        <f t="shared" si="2"/>
        <v>0</v>
      </c>
      <c r="I16">
        <f t="shared" si="3"/>
        <v>130000</v>
      </c>
      <c r="J16">
        <f t="shared" si="4"/>
        <v>62175.888606603658</v>
      </c>
      <c r="K16" s="7">
        <f t="shared" si="5"/>
        <v>0.19336709408645691</v>
      </c>
      <c r="L16">
        <f t="shared" si="6"/>
        <v>-10000</v>
      </c>
      <c r="O16" s="3">
        <f>SUM(H$4:H15)+G16</f>
        <v>155137.7222312394</v>
      </c>
      <c r="P16" s="7">
        <f>O16/SUM($C$4:C16)-1</f>
        <v>0.19336709408645691</v>
      </c>
    </row>
    <row r="17" spans="1:16" x14ac:dyDescent="0.2">
      <c r="A17" s="2">
        <f>净值数据!A17</f>
        <v>41333</v>
      </c>
      <c r="B17" s="8">
        <f>净值数据!E17</f>
        <v>2.9935112971149</v>
      </c>
      <c r="C17">
        <v>10000</v>
      </c>
      <c r="D17">
        <f t="shared" si="7"/>
        <v>140000</v>
      </c>
      <c r="E17" s="3">
        <f t="shared" si="0"/>
        <v>3340.5586308085244</v>
      </c>
      <c r="F17">
        <f t="shared" si="8"/>
        <v>65516.447237412183</v>
      </c>
      <c r="G17" s="3">
        <f t="shared" si="1"/>
        <v>196124.22495202566</v>
      </c>
      <c r="H17">
        <f t="shared" si="2"/>
        <v>98062.11247601283</v>
      </c>
      <c r="I17">
        <f t="shared" si="3"/>
        <v>70000</v>
      </c>
      <c r="J17">
        <f t="shared" si="4"/>
        <v>32758.223618706092</v>
      </c>
      <c r="K17" s="7">
        <f t="shared" si="5"/>
        <v>0.40088732108589764</v>
      </c>
      <c r="L17">
        <f t="shared" si="6"/>
        <v>88062.11247601283</v>
      </c>
      <c r="O17" s="3">
        <f>SUM(H$4:H16)+G17</f>
        <v>196124.22495202566</v>
      </c>
      <c r="P17" s="7">
        <f>O17/SUM($C$4:C17)-1</f>
        <v>0.40088732108589764</v>
      </c>
    </row>
    <row r="18" spans="1:16" x14ac:dyDescent="0.2">
      <c r="A18" s="2">
        <f>净值数据!A18</f>
        <v>41362</v>
      </c>
      <c r="B18" s="8">
        <f>净值数据!E18</f>
        <v>3.0100135644639998</v>
      </c>
      <c r="C18">
        <v>10000</v>
      </c>
      <c r="D18">
        <f t="shared" si="7"/>
        <v>80000</v>
      </c>
      <c r="E18" s="3">
        <f t="shared" si="0"/>
        <v>3322.2441646307743</v>
      </c>
      <c r="F18">
        <f t="shared" si="8"/>
        <v>36080.467783336862</v>
      </c>
      <c r="G18" s="3">
        <f t="shared" si="1"/>
        <v>108602.69744005029</v>
      </c>
      <c r="H18">
        <f t="shared" si="2"/>
        <v>0</v>
      </c>
      <c r="I18">
        <f t="shared" si="3"/>
        <v>80000</v>
      </c>
      <c r="J18">
        <f t="shared" si="4"/>
        <v>36080.467783336862</v>
      </c>
      <c r="K18" s="7">
        <f t="shared" si="5"/>
        <v>0.35753371800062861</v>
      </c>
      <c r="L18">
        <f t="shared" si="6"/>
        <v>-10000</v>
      </c>
      <c r="O18" s="3">
        <f>SUM(H$4:H17)+G18</f>
        <v>206664.80991606312</v>
      </c>
      <c r="P18" s="7">
        <f>O18/SUM($C$4:C18)-1</f>
        <v>0.37776539944042087</v>
      </c>
    </row>
    <row r="19" spans="1:16" x14ac:dyDescent="0.2">
      <c r="A19" s="2">
        <f>净值数据!A19</f>
        <v>41390</v>
      </c>
      <c r="B19" s="8">
        <f>净值数据!E19</f>
        <v>3.0025188536759</v>
      </c>
      <c r="C19">
        <v>10000</v>
      </c>
      <c r="D19">
        <f t="shared" si="7"/>
        <v>90000</v>
      </c>
      <c r="E19" s="3">
        <f t="shared" si="0"/>
        <v>3330.5369549161296</v>
      </c>
      <c r="F19">
        <f t="shared" si="8"/>
        <v>39411.004738252988</v>
      </c>
      <c r="G19" s="3">
        <f t="shared" si="1"/>
        <v>118332.28476891482</v>
      </c>
      <c r="H19">
        <f t="shared" si="2"/>
        <v>0</v>
      </c>
      <c r="I19">
        <f t="shared" si="3"/>
        <v>90000</v>
      </c>
      <c r="J19">
        <f t="shared" si="4"/>
        <v>39411.004738252988</v>
      </c>
      <c r="K19" s="7">
        <f t="shared" si="5"/>
        <v>0.31480316409905362</v>
      </c>
      <c r="L19">
        <f t="shared" si="6"/>
        <v>-10000</v>
      </c>
      <c r="O19" s="3">
        <f>SUM(H$4:H18)+G19</f>
        <v>216394.39724492765</v>
      </c>
      <c r="P19" s="7">
        <f>O19/SUM($C$4:C19)-1</f>
        <v>0.35246498278079774</v>
      </c>
    </row>
    <row r="20" spans="1:16" x14ac:dyDescent="0.2">
      <c r="A20" s="2">
        <f>净值数据!A20</f>
        <v>41425</v>
      </c>
      <c r="B20" s="8">
        <f>净值数据!E20</f>
        <v>3.608319239809</v>
      </c>
      <c r="C20">
        <v>10000</v>
      </c>
      <c r="D20">
        <f t="shared" si="7"/>
        <v>100000</v>
      </c>
      <c r="E20" s="3">
        <f t="shared" si="0"/>
        <v>2771.3734111090826</v>
      </c>
      <c r="F20">
        <f t="shared" si="8"/>
        <v>42182.37814936207</v>
      </c>
      <c r="G20" s="3">
        <f t="shared" si="1"/>
        <v>152207.48665724191</v>
      </c>
      <c r="H20">
        <f t="shared" si="2"/>
        <v>76103.743328620956</v>
      </c>
      <c r="I20">
        <f t="shared" si="3"/>
        <v>50000</v>
      </c>
      <c r="J20">
        <f t="shared" si="4"/>
        <v>21091.189074681035</v>
      </c>
      <c r="K20" s="7">
        <f t="shared" si="5"/>
        <v>0.52207486657241908</v>
      </c>
      <c r="L20">
        <f t="shared" si="6"/>
        <v>66103.743328620956</v>
      </c>
      <c r="O20" s="3">
        <f>SUM(H$4:H19)+G20</f>
        <v>250269.59913325473</v>
      </c>
      <c r="P20" s="7">
        <f>O20/SUM($C$4:C20)-1</f>
        <v>0.47217411254855723</v>
      </c>
    </row>
    <row r="21" spans="1:16" x14ac:dyDescent="0.2">
      <c r="A21" s="2">
        <f>净值数据!A21</f>
        <v>41453</v>
      </c>
      <c r="B21" s="8">
        <f>净值数据!E21</f>
        <v>3.8565980865849001</v>
      </c>
      <c r="C21">
        <v>10000</v>
      </c>
      <c r="D21">
        <f t="shared" si="7"/>
        <v>60000</v>
      </c>
      <c r="E21" s="3">
        <f t="shared" si="0"/>
        <v>2592.9588138273475</v>
      </c>
      <c r="F21">
        <f t="shared" si="8"/>
        <v>23684.147888508382</v>
      </c>
      <c r="G21" s="3">
        <f t="shared" si="1"/>
        <v>91340.239429215231</v>
      </c>
      <c r="H21">
        <f t="shared" si="2"/>
        <v>45670.119714607616</v>
      </c>
      <c r="I21">
        <f t="shared" si="3"/>
        <v>30000</v>
      </c>
      <c r="J21">
        <f t="shared" si="4"/>
        <v>11842.073944254191</v>
      </c>
      <c r="K21" s="7">
        <f t="shared" si="5"/>
        <v>0.52233732382025377</v>
      </c>
      <c r="L21">
        <f t="shared" si="6"/>
        <v>35670.119714607616</v>
      </c>
      <c r="O21" s="3">
        <f>SUM(H$4:H20)+G21</f>
        <v>265506.09523384902</v>
      </c>
      <c r="P21" s="7">
        <f>O21/SUM($C$4:C21)-1</f>
        <v>0.47503386241027235</v>
      </c>
    </row>
    <row r="22" spans="1:16" x14ac:dyDescent="0.2">
      <c r="A22" s="2">
        <f>净值数据!A22</f>
        <v>41486</v>
      </c>
      <c r="B22" s="8">
        <f>净值数据!E22</f>
        <v>4.6841942425044003</v>
      </c>
      <c r="C22">
        <v>10000</v>
      </c>
      <c r="D22">
        <f t="shared" si="7"/>
        <v>40000</v>
      </c>
      <c r="E22" s="3">
        <f t="shared" si="0"/>
        <v>2134.8388820557338</v>
      </c>
      <c r="F22">
        <f t="shared" si="8"/>
        <v>13976.912826309925</v>
      </c>
      <c r="G22" s="3">
        <f t="shared" si="1"/>
        <v>65470.574588986856</v>
      </c>
      <c r="H22">
        <f t="shared" si="2"/>
        <v>32735.287294493428</v>
      </c>
      <c r="I22">
        <f t="shared" si="3"/>
        <v>20000</v>
      </c>
      <c r="J22">
        <f t="shared" si="4"/>
        <v>6988.4564131549623</v>
      </c>
      <c r="K22" s="7">
        <f t="shared" si="5"/>
        <v>0.63676436472467146</v>
      </c>
      <c r="L22">
        <f t="shared" si="6"/>
        <v>22735.287294493428</v>
      </c>
      <c r="O22" s="3">
        <f>SUM(H$4:H21)+G22</f>
        <v>285306.55010822829</v>
      </c>
      <c r="P22" s="7">
        <f>O22/SUM($C$4:C22)-1</f>
        <v>0.50161342162225409</v>
      </c>
    </row>
    <row r="23" spans="1:16" x14ac:dyDescent="0.2">
      <c r="A23" s="2">
        <f>净值数据!A23</f>
        <v>41516</v>
      </c>
      <c r="B23" s="8">
        <f>净值数据!E23</f>
        <v>4.5319165498152003</v>
      </c>
      <c r="C23">
        <v>10000</v>
      </c>
      <c r="D23">
        <f t="shared" si="7"/>
        <v>30000</v>
      </c>
      <c r="E23" s="3">
        <f t="shared" si="0"/>
        <v>2206.5719635565165</v>
      </c>
      <c r="F23">
        <f t="shared" si="8"/>
        <v>9195.0283767114779</v>
      </c>
      <c r="G23" s="3">
        <f t="shared" si="1"/>
        <v>41671.101276439142</v>
      </c>
      <c r="H23">
        <f t="shared" si="2"/>
        <v>0</v>
      </c>
      <c r="I23">
        <f t="shared" si="3"/>
        <v>30000</v>
      </c>
      <c r="J23">
        <f t="shared" si="4"/>
        <v>9195.0283767114779</v>
      </c>
      <c r="K23" s="7">
        <f t="shared" si="5"/>
        <v>0.38903670921463807</v>
      </c>
      <c r="L23">
        <f t="shared" si="6"/>
        <v>-10000</v>
      </c>
      <c r="O23" s="3">
        <f>SUM(H$4:H22)+G23</f>
        <v>294242.36409017397</v>
      </c>
      <c r="P23" s="7">
        <f>O23/SUM($C$4:C23)-1</f>
        <v>0.47121182045086996</v>
      </c>
    </row>
    <row r="24" spans="1:16" x14ac:dyDescent="0.2">
      <c r="A24" s="2">
        <f>净值数据!A24</f>
        <v>41547</v>
      </c>
      <c r="B24" s="8">
        <f>净值数据!E24</f>
        <v>4.4292946264811999</v>
      </c>
      <c r="C24">
        <v>10000</v>
      </c>
      <c r="D24">
        <f t="shared" si="7"/>
        <v>40000</v>
      </c>
      <c r="E24" s="3">
        <f t="shared" si="0"/>
        <v>2257.6958281830034</v>
      </c>
      <c r="F24">
        <f t="shared" si="8"/>
        <v>11452.724204894481</v>
      </c>
      <c r="G24" s="3">
        <f t="shared" si="1"/>
        <v>50727.489779310294</v>
      </c>
      <c r="H24">
        <f t="shared" si="2"/>
        <v>0</v>
      </c>
      <c r="I24">
        <f t="shared" si="3"/>
        <v>40000</v>
      </c>
      <c r="J24">
        <f t="shared" si="4"/>
        <v>11452.724204894481</v>
      </c>
      <c r="K24" s="7">
        <f t="shared" si="5"/>
        <v>0.26818724448275733</v>
      </c>
      <c r="L24">
        <f t="shared" si="6"/>
        <v>-10000</v>
      </c>
      <c r="O24" s="3">
        <f>SUM(H$4:H23)+G24</f>
        <v>303298.75259304512</v>
      </c>
      <c r="P24" s="7">
        <f>O24/SUM($C$4:C24)-1</f>
        <v>0.4442797742525959</v>
      </c>
    </row>
    <row r="25" spans="1:16" x14ac:dyDescent="0.2">
      <c r="A25" s="2">
        <f>净值数据!A25</f>
        <v>41578</v>
      </c>
      <c r="B25" s="8">
        <f>净值数据!E25</f>
        <v>4.5451580883098996</v>
      </c>
      <c r="C25">
        <v>10000</v>
      </c>
      <c r="D25">
        <f t="shared" si="7"/>
        <v>50000</v>
      </c>
      <c r="E25" s="3">
        <f t="shared" si="0"/>
        <v>2200.1434946168097</v>
      </c>
      <c r="F25">
        <f t="shared" si="8"/>
        <v>13652.867699511291</v>
      </c>
      <c r="G25" s="3">
        <f t="shared" si="1"/>
        <v>62054.442053058716</v>
      </c>
      <c r="H25">
        <f t="shared" si="2"/>
        <v>0</v>
      </c>
      <c r="I25">
        <f t="shared" si="3"/>
        <v>50000</v>
      </c>
      <c r="J25">
        <f t="shared" si="4"/>
        <v>13652.867699511291</v>
      </c>
      <c r="K25" s="7">
        <f t="shared" si="5"/>
        <v>0.24108884106117423</v>
      </c>
      <c r="L25">
        <f t="shared" si="6"/>
        <v>-10000</v>
      </c>
      <c r="O25" s="3">
        <f>SUM(H$4:H24)+G25</f>
        <v>314625.70486679359</v>
      </c>
      <c r="P25" s="7">
        <f>O25/SUM($C$4:C25)-1</f>
        <v>0.43011684030360731</v>
      </c>
    </row>
    <row r="26" spans="1:16" x14ac:dyDescent="0.2">
      <c r="A26" s="2">
        <f>净值数据!A26</f>
        <v>41607</v>
      </c>
      <c r="B26" s="8">
        <f>净值数据!E26</f>
        <v>5.2568907824007001</v>
      </c>
      <c r="C26">
        <v>10000</v>
      </c>
      <c r="D26">
        <f t="shared" si="7"/>
        <v>60000</v>
      </c>
      <c r="E26" s="3">
        <f t="shared" si="0"/>
        <v>1902.2651247536917</v>
      </c>
      <c r="F26">
        <f t="shared" si="8"/>
        <v>15555.132824264983</v>
      </c>
      <c r="G26" s="3">
        <f t="shared" si="1"/>
        <v>81771.634362897166</v>
      </c>
      <c r="H26">
        <f>IF(K26&gt;$N$2,G26*$N$1,0)</f>
        <v>0</v>
      </c>
      <c r="I26">
        <f t="shared" si="3"/>
        <v>60000</v>
      </c>
      <c r="J26">
        <f t="shared" si="4"/>
        <v>15555.132824264983</v>
      </c>
      <c r="K26" s="7">
        <f t="shared" si="5"/>
        <v>0.36286057271495276</v>
      </c>
      <c r="L26">
        <f t="shared" si="6"/>
        <v>-10000</v>
      </c>
      <c r="O26" s="3">
        <f>SUM(H$4:H25)+G26</f>
        <v>334342.89717663202</v>
      </c>
      <c r="P26" s="7">
        <f>O26/SUM($C$4:C26)-1</f>
        <v>0.45366477033318264</v>
      </c>
    </row>
    <row r="27" spans="1:16" x14ac:dyDescent="0.2">
      <c r="A27" s="2">
        <f>净值数据!A27</f>
        <v>41639</v>
      </c>
      <c r="B27" s="8">
        <f>净值数据!E27</f>
        <v>5.1145442435825004</v>
      </c>
      <c r="C27">
        <v>10000</v>
      </c>
      <c r="D27">
        <f t="shared" si="7"/>
        <v>70000</v>
      </c>
      <c r="E27" s="3">
        <f t="shared" si="0"/>
        <v>1955.208425960446</v>
      </c>
      <c r="F27">
        <f t="shared" si="8"/>
        <v>17510.341250225429</v>
      </c>
      <c r="G27" s="3">
        <f t="shared" si="1"/>
        <v>89557.415044505673</v>
      </c>
      <c r="H27">
        <f t="shared" si="2"/>
        <v>0</v>
      </c>
      <c r="I27">
        <f t="shared" si="3"/>
        <v>70000</v>
      </c>
      <c r="J27">
        <f t="shared" si="4"/>
        <v>17510.341250225429</v>
      </c>
      <c r="K27" s="7">
        <f t="shared" si="5"/>
        <v>0.27939164349293821</v>
      </c>
      <c r="L27">
        <f t="shared" si="6"/>
        <v>-10000</v>
      </c>
      <c r="O27" s="3">
        <f>SUM(H$4:H26)+G27</f>
        <v>342128.67785824055</v>
      </c>
      <c r="P27" s="7">
        <f>O27/SUM($C$4:C27)-1</f>
        <v>0.42553615774266906</v>
      </c>
    </row>
    <row r="28" spans="1:16" x14ac:dyDescent="0.2">
      <c r="A28" s="2">
        <f>净值数据!A28</f>
        <v>41669</v>
      </c>
      <c r="B28" s="8">
        <f>净值数据!E28</f>
        <v>8.1600980973662995</v>
      </c>
      <c r="C28">
        <v>10000</v>
      </c>
      <c r="D28">
        <f t="shared" si="7"/>
        <v>80000</v>
      </c>
      <c r="E28" s="3">
        <f t="shared" si="0"/>
        <v>1225.4754637358508</v>
      </c>
      <c r="F28">
        <f t="shared" si="8"/>
        <v>18735.816713961278</v>
      </c>
      <c r="G28" s="3">
        <f t="shared" si="1"/>
        <v>152886.10232019913</v>
      </c>
      <c r="H28">
        <f t="shared" si="2"/>
        <v>76443.051160099567</v>
      </c>
      <c r="I28">
        <f t="shared" si="3"/>
        <v>40000</v>
      </c>
      <c r="J28">
        <f t="shared" si="4"/>
        <v>9367.9083569806389</v>
      </c>
      <c r="K28" s="7">
        <f t="shared" si="5"/>
        <v>0.91107627900248911</v>
      </c>
      <c r="L28">
        <f t="shared" si="6"/>
        <v>66443.051160099567</v>
      </c>
      <c r="O28" s="3">
        <f>SUM(H$4:H27)+G28</f>
        <v>405457.36513393396</v>
      </c>
      <c r="P28" s="7">
        <f>O28/SUM($C$4:C28)-1</f>
        <v>0.62182946053573573</v>
      </c>
    </row>
    <row r="29" spans="1:16" x14ac:dyDescent="0.2">
      <c r="A29" s="2">
        <f>净值数据!A29</f>
        <v>41698</v>
      </c>
      <c r="B29" s="8">
        <f>净值数据!E29</f>
        <v>7.8687842504825998</v>
      </c>
      <c r="C29">
        <v>10000</v>
      </c>
      <c r="D29">
        <f t="shared" si="7"/>
        <v>50000</v>
      </c>
      <c r="E29" s="3">
        <f t="shared" si="0"/>
        <v>1270.8443492254462</v>
      </c>
      <c r="F29">
        <f t="shared" si="8"/>
        <v>10638.752706206085</v>
      </c>
      <c r="G29" s="3">
        <f t="shared" si="1"/>
        <v>83714.049739373586</v>
      </c>
      <c r="H29">
        <f t="shared" si="2"/>
        <v>41857.024869686793</v>
      </c>
      <c r="I29">
        <f t="shared" si="3"/>
        <v>25000</v>
      </c>
      <c r="J29">
        <f t="shared" si="4"/>
        <v>5319.3763531030427</v>
      </c>
      <c r="K29" s="7">
        <f t="shared" si="5"/>
        <v>0.67428099478747172</v>
      </c>
      <c r="L29">
        <f t="shared" si="6"/>
        <v>31857.024869686793</v>
      </c>
      <c r="O29" s="3">
        <f>SUM(H$4:H28)+G29</f>
        <v>412728.363713208</v>
      </c>
      <c r="P29" s="7">
        <f>O29/SUM($C$4:C29)-1</f>
        <v>0.5874167835123385</v>
      </c>
    </row>
    <row r="30" spans="1:16" x14ac:dyDescent="0.2">
      <c r="A30" s="2">
        <f>净值数据!A30</f>
        <v>41729</v>
      </c>
      <c r="B30" s="8">
        <f>净值数据!E30</f>
        <v>9.1002473304908005</v>
      </c>
      <c r="C30">
        <v>10000</v>
      </c>
      <c r="D30">
        <f t="shared" si="7"/>
        <v>35000</v>
      </c>
      <c r="E30" s="3">
        <f t="shared" si="0"/>
        <v>1098.8712324877738</v>
      </c>
      <c r="F30">
        <f t="shared" si="8"/>
        <v>6418.247585590816</v>
      </c>
      <c r="G30" s="3">
        <f t="shared" si="1"/>
        <v>58407.640457201851</v>
      </c>
      <c r="H30">
        <f t="shared" si="2"/>
        <v>29203.820228600925</v>
      </c>
      <c r="I30">
        <f t="shared" si="3"/>
        <v>17500</v>
      </c>
      <c r="J30">
        <f t="shared" si="4"/>
        <v>3209.123792795408</v>
      </c>
      <c r="K30" s="7">
        <f t="shared" si="5"/>
        <v>0.6687897273486243</v>
      </c>
      <c r="L30">
        <f t="shared" si="6"/>
        <v>19203.820228600925</v>
      </c>
      <c r="O30" s="3">
        <f>SUM(H$4:H29)+G30</f>
        <v>429278.97930072306</v>
      </c>
      <c r="P30" s="7">
        <f>O30/SUM($C$4:C30)-1</f>
        <v>0.58992214555823352</v>
      </c>
    </row>
    <row r="31" spans="1:16" x14ac:dyDescent="0.2">
      <c r="A31" s="2">
        <f>净值数据!A31</f>
        <v>41759</v>
      </c>
      <c r="B31" s="8">
        <f>净值数据!E31</f>
        <v>8.2461680975819007</v>
      </c>
      <c r="C31">
        <v>10000</v>
      </c>
      <c r="D31">
        <f t="shared" si="7"/>
        <v>27500</v>
      </c>
      <c r="E31" s="3">
        <f t="shared" si="0"/>
        <v>1212.6844713403782</v>
      </c>
      <c r="F31">
        <f t="shared" si="8"/>
        <v>4421.808264135786</v>
      </c>
      <c r="G31" s="3">
        <f t="shared" si="1"/>
        <v>36462.974241340518</v>
      </c>
      <c r="H31">
        <f t="shared" si="2"/>
        <v>0</v>
      </c>
      <c r="I31">
        <f t="shared" si="3"/>
        <v>27500</v>
      </c>
      <c r="J31">
        <f t="shared" si="4"/>
        <v>4421.808264135786</v>
      </c>
      <c r="K31" s="7">
        <f t="shared" si="5"/>
        <v>0.3259263360487461</v>
      </c>
      <c r="L31">
        <f t="shared" si="6"/>
        <v>-10000</v>
      </c>
      <c r="O31" s="3">
        <f>SUM(H$4:H30)+G31</f>
        <v>436538.13331346266</v>
      </c>
      <c r="P31" s="7">
        <f>O31/SUM($C$4:C31)-1</f>
        <v>0.55906476183379517</v>
      </c>
    </row>
    <row r="32" spans="1:16" x14ac:dyDescent="0.2">
      <c r="A32" s="2">
        <f>净值数据!A32</f>
        <v>41789</v>
      </c>
      <c r="B32" s="8">
        <f>净值数据!E32</f>
        <v>9.3937063172399995</v>
      </c>
      <c r="C32">
        <v>10000</v>
      </c>
      <c r="D32">
        <f t="shared" si="7"/>
        <v>37500</v>
      </c>
      <c r="E32" s="3">
        <f t="shared" si="0"/>
        <v>1064.5425418130528</v>
      </c>
      <c r="F32">
        <f t="shared" si="8"/>
        <v>5486.3508059488386</v>
      </c>
      <c r="G32" s="3">
        <f t="shared" si="1"/>
        <v>51537.168224436369</v>
      </c>
      <c r="H32">
        <f t="shared" si="2"/>
        <v>0</v>
      </c>
      <c r="I32">
        <f t="shared" si="3"/>
        <v>37500</v>
      </c>
      <c r="J32">
        <f t="shared" si="4"/>
        <v>5486.3508059488386</v>
      </c>
      <c r="K32" s="7">
        <f t="shared" si="5"/>
        <v>0.37432448598496992</v>
      </c>
      <c r="L32">
        <f t="shared" si="6"/>
        <v>-10000</v>
      </c>
      <c r="O32" s="3">
        <f>SUM(H$4:H31)+G32</f>
        <v>451612.32729655848</v>
      </c>
      <c r="P32" s="7">
        <f>O32/SUM($C$4:C32)-1</f>
        <v>0.55728388722951205</v>
      </c>
    </row>
    <row r="33" spans="1:16" x14ac:dyDescent="0.2">
      <c r="A33" s="2">
        <f>净值数据!A33</f>
        <v>41820</v>
      </c>
      <c r="B33" s="8">
        <f>净值数据!E33</f>
        <v>10.210839186419999</v>
      </c>
      <c r="C33">
        <v>10000</v>
      </c>
      <c r="D33">
        <f t="shared" si="7"/>
        <v>47500</v>
      </c>
      <c r="E33" s="3">
        <f t="shared" si="0"/>
        <v>979.35143404271741</v>
      </c>
      <c r="F33">
        <f t="shared" si="8"/>
        <v>6465.7022399915559</v>
      </c>
      <c r="G33" s="3">
        <f t="shared" si="1"/>
        <v>66020.245799829339</v>
      </c>
      <c r="H33">
        <f t="shared" si="2"/>
        <v>0</v>
      </c>
      <c r="I33">
        <f t="shared" si="3"/>
        <v>47500</v>
      </c>
      <c r="J33">
        <f t="shared" si="4"/>
        <v>6465.7022399915559</v>
      </c>
      <c r="K33" s="7">
        <f t="shared" si="5"/>
        <v>0.38989991157535453</v>
      </c>
      <c r="L33">
        <f t="shared" si="6"/>
        <v>-10000</v>
      </c>
      <c r="O33" s="3">
        <f>SUM(H$4:H32)+G33</f>
        <v>466095.40487195144</v>
      </c>
      <c r="P33" s="7">
        <f>O33/SUM($C$4:C33)-1</f>
        <v>0.55365134957317141</v>
      </c>
    </row>
    <row r="34" spans="1:16" x14ac:dyDescent="0.2">
      <c r="A34" s="2">
        <f>净值数据!A34</f>
        <v>41851</v>
      </c>
      <c r="B34" s="8">
        <f>净值数据!E34</f>
        <v>10.15104897648</v>
      </c>
      <c r="C34">
        <v>10000</v>
      </c>
      <c r="D34">
        <f t="shared" si="7"/>
        <v>57500</v>
      </c>
      <c r="E34" s="3">
        <f t="shared" si="0"/>
        <v>985.11986526417309</v>
      </c>
      <c r="F34">
        <f t="shared" si="8"/>
        <v>7450.8221052557292</v>
      </c>
      <c r="G34" s="3">
        <f t="shared" si="1"/>
        <v>75633.660105490737</v>
      </c>
      <c r="H34">
        <f t="shared" si="2"/>
        <v>0</v>
      </c>
      <c r="I34">
        <f t="shared" si="3"/>
        <v>57500</v>
      </c>
      <c r="J34">
        <f t="shared" si="4"/>
        <v>7450.8221052557292</v>
      </c>
      <c r="K34" s="7">
        <f t="shared" si="5"/>
        <v>0.31536800183462144</v>
      </c>
      <c r="L34">
        <f t="shared" si="6"/>
        <v>-10000</v>
      </c>
      <c r="O34" s="3">
        <f>SUM(H$4:H33)+G34</f>
        <v>475708.8191776129</v>
      </c>
      <c r="P34" s="7">
        <f>O34/SUM($C$4:C34)-1</f>
        <v>0.53454457799229971</v>
      </c>
    </row>
    <row r="35" spans="1:16" x14ac:dyDescent="0.2">
      <c r="A35" s="2">
        <f>净值数据!A35</f>
        <v>41880</v>
      </c>
      <c r="B35" s="8">
        <f>净值数据!E35</f>
        <v>10.944930097349999</v>
      </c>
      <c r="C35">
        <v>10000</v>
      </c>
      <c r="D35">
        <f t="shared" si="7"/>
        <v>67500</v>
      </c>
      <c r="E35" s="3">
        <f t="shared" si="0"/>
        <v>913.66504043924533</v>
      </c>
      <c r="F35">
        <f t="shared" si="8"/>
        <v>8364.487145694975</v>
      </c>
      <c r="G35" s="3">
        <f t="shared" si="1"/>
        <v>91548.727109814121</v>
      </c>
      <c r="H35">
        <f t="shared" si="2"/>
        <v>0</v>
      </c>
      <c r="I35">
        <f t="shared" si="3"/>
        <v>67500</v>
      </c>
      <c r="J35">
        <f t="shared" si="4"/>
        <v>8364.487145694975</v>
      </c>
      <c r="K35" s="7">
        <f t="shared" si="5"/>
        <v>0.35627743866391293</v>
      </c>
      <c r="L35">
        <f t="shared" si="6"/>
        <v>-10000</v>
      </c>
      <c r="O35" s="3">
        <f>SUM(H$4:H34)+G35</f>
        <v>491623.88618193625</v>
      </c>
      <c r="P35" s="7">
        <f>O35/SUM($C$4:C35)-1</f>
        <v>0.53632464431855076</v>
      </c>
    </row>
    <row r="36" spans="1:16" x14ac:dyDescent="0.2">
      <c r="A36" s="2">
        <f>净值数据!A36</f>
        <v>41912</v>
      </c>
      <c r="B36" s="8">
        <f>净值数据!E36</f>
        <v>13.69527975459</v>
      </c>
      <c r="C36">
        <v>10000</v>
      </c>
      <c r="D36">
        <f t="shared" si="7"/>
        <v>77500</v>
      </c>
      <c r="E36" s="3">
        <f t="shared" si="0"/>
        <v>730.17858555598184</v>
      </c>
      <c r="F36">
        <f t="shared" si="8"/>
        <v>9094.665731250956</v>
      </c>
      <c r="G36" s="3">
        <f t="shared" si="1"/>
        <v>124553.99146396467</v>
      </c>
      <c r="H36">
        <f t="shared" si="2"/>
        <v>62276.995731982337</v>
      </c>
      <c r="I36">
        <f t="shared" si="3"/>
        <v>38750</v>
      </c>
      <c r="J36">
        <f t="shared" si="4"/>
        <v>4547.332865625478</v>
      </c>
      <c r="K36" s="7">
        <f t="shared" si="5"/>
        <v>0.60714827695438278</v>
      </c>
      <c r="L36">
        <f t="shared" si="6"/>
        <v>52276.995731982337</v>
      </c>
      <c r="O36" s="3">
        <f>SUM(H$4:H35)+G36</f>
        <v>524629.15053608676</v>
      </c>
      <c r="P36" s="7">
        <f>O36/SUM($C$4:C36)-1</f>
        <v>0.58978530465480827</v>
      </c>
    </row>
    <row r="37" spans="1:16" x14ac:dyDescent="0.2">
      <c r="A37" s="2">
        <f>净值数据!A37</f>
        <v>41943</v>
      </c>
      <c r="B37" s="8">
        <f>净值数据!E37</f>
        <v>14.24335667904</v>
      </c>
      <c r="C37">
        <v>10000</v>
      </c>
      <c r="D37">
        <f t="shared" si="7"/>
        <v>48750</v>
      </c>
      <c r="E37" s="3">
        <f t="shared" si="0"/>
        <v>702.08169502036219</v>
      </c>
      <c r="F37">
        <f t="shared" si="8"/>
        <v>5249.4145606458405</v>
      </c>
      <c r="G37" s="3">
        <f t="shared" si="1"/>
        <v>74769.283943424758</v>
      </c>
      <c r="H37">
        <f t="shared" si="2"/>
        <v>37384.641971712379</v>
      </c>
      <c r="I37">
        <f t="shared" si="3"/>
        <v>24375</v>
      </c>
      <c r="J37">
        <f t="shared" si="4"/>
        <v>2624.7072803229203</v>
      </c>
      <c r="K37" s="7">
        <f t="shared" si="5"/>
        <v>0.53372890140358487</v>
      </c>
      <c r="L37">
        <f t="shared" si="6"/>
        <v>27384.641971712379</v>
      </c>
      <c r="O37" s="3">
        <f>SUM(H$4:H36)+G37</f>
        <v>537121.43874752917</v>
      </c>
      <c r="P37" s="7">
        <f>O37/SUM($C$4:C37)-1</f>
        <v>0.57976893749273284</v>
      </c>
    </row>
    <row r="38" spans="1:16" x14ac:dyDescent="0.2">
      <c r="A38" s="2">
        <f>净值数据!A38</f>
        <v>41971</v>
      </c>
      <c r="B38" s="8">
        <f>净值数据!E38</f>
        <v>19.631118930300001</v>
      </c>
      <c r="C38">
        <v>10000</v>
      </c>
      <c r="D38">
        <f t="shared" si="7"/>
        <v>34375</v>
      </c>
      <c r="E38" s="3">
        <f t="shared" si="0"/>
        <v>509.39531442424919</v>
      </c>
      <c r="F38">
        <f t="shared" si="8"/>
        <v>3134.1025947471694</v>
      </c>
      <c r="G38" s="3">
        <f t="shared" si="1"/>
        <v>61525.940777243508</v>
      </c>
      <c r="H38">
        <f t="shared" si="2"/>
        <v>30762.970388621754</v>
      </c>
      <c r="I38">
        <f t="shared" si="3"/>
        <v>17187.5</v>
      </c>
      <c r="J38">
        <f t="shared" si="4"/>
        <v>1567.0512973735847</v>
      </c>
      <c r="K38" s="7">
        <f t="shared" si="5"/>
        <v>0.78984554988344757</v>
      </c>
      <c r="L38">
        <f t="shared" si="6"/>
        <v>20762.970388621754</v>
      </c>
      <c r="O38" s="3">
        <f>SUM(H$4:H37)+G38</f>
        <v>561262.73755306029</v>
      </c>
      <c r="P38" s="7">
        <f>O38/SUM($C$4:C38)-1</f>
        <v>0.60360782158017234</v>
      </c>
    </row>
    <row r="39" spans="1:16" x14ac:dyDescent="0.2">
      <c r="A39" s="2">
        <f>净值数据!A39</f>
        <v>42004</v>
      </c>
      <c r="B39" s="8">
        <f>净值数据!E39</f>
        <v>15.57202801104</v>
      </c>
      <c r="C39">
        <v>10000</v>
      </c>
      <c r="D39">
        <f t="shared" si="7"/>
        <v>27187.5</v>
      </c>
      <c r="E39" s="3">
        <f t="shared" si="0"/>
        <v>642.17711353398317</v>
      </c>
      <c r="F39">
        <f t="shared" si="8"/>
        <v>2209.2284109075681</v>
      </c>
      <c r="G39" s="3">
        <f t="shared" si="1"/>
        <v>34402.166697438035</v>
      </c>
      <c r="H39">
        <f t="shared" si="2"/>
        <v>0</v>
      </c>
      <c r="I39">
        <f t="shared" si="3"/>
        <v>27187.5</v>
      </c>
      <c r="J39">
        <f t="shared" si="4"/>
        <v>2209.2284109075681</v>
      </c>
      <c r="K39" s="7">
        <f t="shared" si="5"/>
        <v>0.26536705094024948</v>
      </c>
      <c r="L39">
        <f t="shared" si="6"/>
        <v>-10000</v>
      </c>
      <c r="O39" s="3">
        <f>SUM(H$4:H38)+G39</f>
        <v>564901.93386187661</v>
      </c>
      <c r="P39" s="6">
        <f>O39/SUM($C$4:C39)-1</f>
        <v>0.56917203850521281</v>
      </c>
    </row>
    <row r="40" spans="1:16" x14ac:dyDescent="0.2">
      <c r="A40" s="2">
        <f>净值数据!A40</f>
        <v>42034</v>
      </c>
      <c r="B40" s="8">
        <f>净值数据!E40</f>
        <v>22.43793711915</v>
      </c>
      <c r="C40">
        <v>10000</v>
      </c>
      <c r="D40">
        <f t="shared" si="7"/>
        <v>37187.5</v>
      </c>
      <c r="E40" s="3">
        <f t="shared" si="0"/>
        <v>445.67376880049045</v>
      </c>
      <c r="F40">
        <f t="shared" si="8"/>
        <v>2654.9021797080586</v>
      </c>
      <c r="G40" s="3">
        <f t="shared" si="1"/>
        <v>59570.528165783689</v>
      </c>
      <c r="H40">
        <f t="shared" si="2"/>
        <v>29785.264082891845</v>
      </c>
      <c r="I40">
        <f t="shared" si="3"/>
        <v>18593.75</v>
      </c>
      <c r="J40">
        <f t="shared" si="4"/>
        <v>1327.4510898540293</v>
      </c>
      <c r="K40" s="7">
        <f t="shared" si="5"/>
        <v>0.60189655571855294</v>
      </c>
      <c r="L40">
        <f t="shared" si="6"/>
        <v>19785.264082891845</v>
      </c>
      <c r="O40" s="3">
        <f>SUM(H$4:H39)+G40</f>
        <v>590070.29533022235</v>
      </c>
      <c r="P40" s="7">
        <f>O40/SUM($C$4:C40)-1</f>
        <v>0.59478458197357398</v>
      </c>
    </row>
    <row r="41" spans="1:16" x14ac:dyDescent="0.2">
      <c r="A41" s="2">
        <f>净值数据!A41</f>
        <v>42062</v>
      </c>
      <c r="B41" s="8">
        <f>净值数据!E41</f>
        <v>25.879195869029999</v>
      </c>
      <c r="C41">
        <v>10000</v>
      </c>
      <c r="D41">
        <f t="shared" si="7"/>
        <v>28593.75</v>
      </c>
      <c r="E41" s="3">
        <f t="shared" si="0"/>
        <v>386.41076989440546</v>
      </c>
      <c r="F41">
        <f t="shared" si="8"/>
        <v>1713.8618597484347</v>
      </c>
      <c r="G41" s="3">
        <f t="shared" si="1"/>
        <v>44353.366760889759</v>
      </c>
      <c r="H41">
        <f t="shared" si="2"/>
        <v>22176.68338044488</v>
      </c>
      <c r="I41">
        <f t="shared" si="3"/>
        <v>14296.875</v>
      </c>
      <c r="J41">
        <f t="shared" si="4"/>
        <v>856.93092987421733</v>
      </c>
      <c r="K41" s="7">
        <f t="shared" si="5"/>
        <v>0.55115599600925935</v>
      </c>
      <c r="L41">
        <f t="shared" si="6"/>
        <v>12176.68338044488</v>
      </c>
      <c r="O41" s="3">
        <f>SUM(H$4:H40)+G41</f>
        <v>604638.39800822025</v>
      </c>
      <c r="P41" s="7">
        <f>O41/SUM($C$4:C41)-1</f>
        <v>0.59115367896900062</v>
      </c>
    </row>
    <row r="42" spans="1:16" x14ac:dyDescent="0.2">
      <c r="A42" s="2">
        <f>净值数据!A42</f>
        <v>42094</v>
      </c>
      <c r="B42" s="8">
        <f>净值数据!E42</f>
        <v>40.4580420594</v>
      </c>
      <c r="C42">
        <v>10000</v>
      </c>
      <c r="D42">
        <f t="shared" si="7"/>
        <v>24296.875</v>
      </c>
      <c r="E42" s="3">
        <f t="shared" si="0"/>
        <v>247.16964763935246</v>
      </c>
      <c r="F42">
        <f t="shared" si="8"/>
        <v>1104.1005775135698</v>
      </c>
      <c r="G42" s="3">
        <f t="shared" si="1"/>
        <v>44669.747602851836</v>
      </c>
      <c r="H42">
        <f t="shared" si="2"/>
        <v>22334.873801425918</v>
      </c>
      <c r="I42">
        <f t="shared" si="3"/>
        <v>12148.4375</v>
      </c>
      <c r="J42">
        <f t="shared" si="4"/>
        <v>552.05028875678488</v>
      </c>
      <c r="K42" s="7">
        <f t="shared" si="5"/>
        <v>0.83849765053538095</v>
      </c>
      <c r="L42">
        <f t="shared" si="6"/>
        <v>12334.873801425918</v>
      </c>
      <c r="O42" s="3">
        <f>SUM(H$4:H41)+G42</f>
        <v>627131.46223062719</v>
      </c>
      <c r="P42" s="7">
        <f>O42/SUM($C$4:C42)-1</f>
        <v>0.60802939033494141</v>
      </c>
    </row>
    <row r="43" spans="1:16" x14ac:dyDescent="0.2">
      <c r="A43" s="2">
        <f>净值数据!A43</f>
        <v>42124</v>
      </c>
      <c r="B43" s="8">
        <f>净值数据!E43</f>
        <v>59.444755393679998</v>
      </c>
      <c r="C43">
        <v>10000</v>
      </c>
      <c r="D43">
        <f t="shared" si="7"/>
        <v>22148.4375</v>
      </c>
      <c r="E43" s="3">
        <f t="shared" si="0"/>
        <v>168.22341910188385</v>
      </c>
      <c r="F43">
        <f t="shared" si="8"/>
        <v>720.27370785866879</v>
      </c>
      <c r="G43" s="3">
        <f t="shared" si="1"/>
        <v>42816.494380157492</v>
      </c>
      <c r="H43">
        <f t="shared" si="2"/>
        <v>21408.247190078746</v>
      </c>
      <c r="I43">
        <f t="shared" si="3"/>
        <v>11074.21875</v>
      </c>
      <c r="J43">
        <f t="shared" si="4"/>
        <v>360.13685392933439</v>
      </c>
      <c r="K43" s="7">
        <f t="shared" si="5"/>
        <v>0.93316094555913898</v>
      </c>
      <c r="L43">
        <f t="shared" si="6"/>
        <v>11408.247190078746</v>
      </c>
      <c r="O43" s="3">
        <f>SUM(H$4:H42)+G43</f>
        <v>647613.08280935872</v>
      </c>
      <c r="P43" s="7">
        <f>O43/SUM($C$4:C43)-1</f>
        <v>0.61903270702339674</v>
      </c>
    </row>
    <row r="44" spans="1:16" x14ac:dyDescent="0.2">
      <c r="A44" s="2">
        <f>净值数据!A44</f>
        <v>42153</v>
      </c>
      <c r="B44" s="8">
        <f>净值数据!E44</f>
        <v>69.115501980000005</v>
      </c>
      <c r="C44">
        <v>10000</v>
      </c>
      <c r="D44">
        <f t="shared" si="7"/>
        <v>21074.21875</v>
      </c>
      <c r="E44" s="3">
        <f t="shared" si="0"/>
        <v>144.68534139987446</v>
      </c>
      <c r="F44">
        <f t="shared" si="8"/>
        <v>504.82219532920885</v>
      </c>
      <c r="G44" s="3">
        <f t="shared" si="1"/>
        <v>34891.039440823886</v>
      </c>
      <c r="H44">
        <f t="shared" si="2"/>
        <v>17445.519720411943</v>
      </c>
      <c r="I44">
        <f t="shared" si="3"/>
        <v>10537.109375</v>
      </c>
      <c r="J44">
        <f t="shared" si="4"/>
        <v>252.41109766460443</v>
      </c>
      <c r="K44" s="7">
        <f t="shared" si="5"/>
        <v>0.65562670933288514</v>
      </c>
      <c r="L44">
        <f t="shared" si="6"/>
        <v>7445.5197204119431</v>
      </c>
      <c r="O44" s="3">
        <f>SUM(H$4:H43)+G44</f>
        <v>661095.87506010383</v>
      </c>
      <c r="P44" s="7">
        <f>O44/SUM($C$4:C44)-1</f>
        <v>0.61242896356122878</v>
      </c>
    </row>
    <row r="45" spans="1:16" x14ac:dyDescent="0.2">
      <c r="A45" s="2">
        <f>净值数据!A45</f>
        <v>42185</v>
      </c>
      <c r="B45" s="8">
        <f>净值数据!E45</f>
        <v>41.029955639999997</v>
      </c>
      <c r="C45">
        <v>10000</v>
      </c>
      <c r="D45">
        <f t="shared" si="7"/>
        <v>20537.109375</v>
      </c>
      <c r="E45" s="3">
        <f t="shared" si="0"/>
        <v>243.72436781898506</v>
      </c>
      <c r="F45">
        <f t="shared" si="8"/>
        <v>496.13546548358948</v>
      </c>
      <c r="G45" s="3">
        <f t="shared" si="1"/>
        <v>20356.416140222427</v>
      </c>
      <c r="H45">
        <f t="shared" si="2"/>
        <v>0</v>
      </c>
      <c r="I45">
        <f t="shared" si="3"/>
        <v>20537.109375</v>
      </c>
      <c r="J45">
        <f t="shared" si="4"/>
        <v>496.13546548358948</v>
      </c>
      <c r="K45" s="7">
        <f t="shared" si="5"/>
        <v>-8.7983771950658207E-3</v>
      </c>
      <c r="L45">
        <f t="shared" si="6"/>
        <v>-10000</v>
      </c>
      <c r="O45" s="3">
        <f>SUM(H$4:H44)+G45</f>
        <v>664006.77147991443</v>
      </c>
      <c r="P45" s="7">
        <f>O45/SUM($C$4:C45)-1</f>
        <v>0.58096850352360585</v>
      </c>
    </row>
    <row r="46" spans="1:16" x14ac:dyDescent="0.2">
      <c r="A46" s="2">
        <f>净值数据!A46</f>
        <v>42216</v>
      </c>
      <c r="B46" s="8">
        <f>净值数据!E46</f>
        <v>33.748517700000001</v>
      </c>
      <c r="C46">
        <v>10000</v>
      </c>
      <c r="D46">
        <f t="shared" si="7"/>
        <v>30537.109375</v>
      </c>
      <c r="E46" s="3">
        <f t="shared" si="0"/>
        <v>296.30931020120033</v>
      </c>
      <c r="F46">
        <f t="shared" si="8"/>
        <v>792.44477568478987</v>
      </c>
      <c r="G46" s="3">
        <f t="shared" si="1"/>
        <v>26743.836538470663</v>
      </c>
      <c r="H46">
        <f t="shared" si="2"/>
        <v>0</v>
      </c>
      <c r="I46">
        <f t="shared" si="3"/>
        <v>30537.109375</v>
      </c>
      <c r="J46">
        <f t="shared" si="4"/>
        <v>792.44477568478987</v>
      </c>
      <c r="K46" s="7">
        <f t="shared" si="5"/>
        <v>-0.12421846449011964</v>
      </c>
      <c r="L46">
        <f t="shared" si="6"/>
        <v>-10000</v>
      </c>
      <c r="O46" s="3">
        <f>SUM(H$4:H45)+G46</f>
        <v>670394.19187816267</v>
      </c>
      <c r="P46" s="7">
        <f>O46/SUM($C$4:C46)-1</f>
        <v>0.55905626018177368</v>
      </c>
    </row>
    <row r="47" spans="1:16" x14ac:dyDescent="0.2">
      <c r="A47" s="2">
        <f>净值数据!A47</f>
        <v>42247</v>
      </c>
      <c r="B47" s="8">
        <f>净值数据!E47</f>
        <v>33.748517700000001</v>
      </c>
      <c r="C47">
        <v>10000</v>
      </c>
      <c r="D47">
        <f t="shared" si="7"/>
        <v>40537.109375</v>
      </c>
      <c r="E47" s="3">
        <f t="shared" si="0"/>
        <v>296.30931020120033</v>
      </c>
      <c r="F47">
        <f t="shared" si="8"/>
        <v>1088.7540858859902</v>
      </c>
      <c r="G47" s="3">
        <f t="shared" si="1"/>
        <v>36743.836538470663</v>
      </c>
      <c r="H47">
        <f t="shared" si="2"/>
        <v>0</v>
      </c>
      <c r="I47">
        <f t="shared" si="3"/>
        <v>40537.109375</v>
      </c>
      <c r="J47">
        <f t="shared" si="4"/>
        <v>1088.7540858859902</v>
      </c>
      <c r="K47" s="7">
        <f t="shared" si="5"/>
        <v>-9.3575316420285271E-2</v>
      </c>
      <c r="L47">
        <f t="shared" si="6"/>
        <v>-10000</v>
      </c>
      <c r="O47" s="3">
        <f>SUM(H$4:H46)+G47</f>
        <v>680394.19187816267</v>
      </c>
      <c r="P47" s="7">
        <f>O47/SUM($C$4:C47)-1</f>
        <v>0.54635043608673328</v>
      </c>
    </row>
    <row r="48" spans="1:16" x14ac:dyDescent="0.2">
      <c r="A48" s="2">
        <f>净值数据!A48</f>
        <v>42277</v>
      </c>
      <c r="B48" s="8">
        <f>净值数据!E48</f>
        <v>33.742379999999997</v>
      </c>
      <c r="C48">
        <v>10000</v>
      </c>
      <c r="D48">
        <f t="shared" si="7"/>
        <v>50537.109375</v>
      </c>
      <c r="E48" s="3">
        <f t="shared" si="0"/>
        <v>296.3632085229317</v>
      </c>
      <c r="F48">
        <f t="shared" si="8"/>
        <v>1385.1172944089219</v>
      </c>
      <c r="G48" s="3">
        <f t="shared" si="1"/>
        <v>46737.154092517718</v>
      </c>
      <c r="H48">
        <f t="shared" si="2"/>
        <v>0</v>
      </c>
      <c r="I48">
        <f t="shared" si="3"/>
        <v>50537.109375</v>
      </c>
      <c r="J48">
        <f t="shared" si="4"/>
        <v>1385.1172944089219</v>
      </c>
      <c r="K48" s="7">
        <f t="shared" si="5"/>
        <v>-7.5191385686219414E-2</v>
      </c>
      <c r="L48">
        <f t="shared" si="6"/>
        <v>-10000</v>
      </c>
      <c r="O48" s="3">
        <f>SUM(H$4:H47)+G48</f>
        <v>690387.50943220966</v>
      </c>
      <c r="P48" s="7">
        <f>O48/SUM($C$4:C48)-1</f>
        <v>0.53419446540491045</v>
      </c>
    </row>
    <row r="49" spans="1:16" x14ac:dyDescent="0.2">
      <c r="A49" s="2">
        <f>净值数据!A49</f>
        <v>42307</v>
      </c>
      <c r="B49" s="8">
        <f>净值数据!E49</f>
        <v>44.91</v>
      </c>
      <c r="C49">
        <v>10000</v>
      </c>
      <c r="D49">
        <f t="shared" si="7"/>
        <v>60537.109375</v>
      </c>
      <c r="E49" s="3">
        <f t="shared" si="0"/>
        <v>222.66755733689604</v>
      </c>
      <c r="F49">
        <f t="shared" si="8"/>
        <v>1607.7848517458178</v>
      </c>
      <c r="G49" s="3">
        <f t="shared" si="1"/>
        <v>72205.61769190467</v>
      </c>
      <c r="H49">
        <f t="shared" si="2"/>
        <v>0</v>
      </c>
      <c r="I49">
        <f t="shared" si="3"/>
        <v>60537.109375</v>
      </c>
      <c r="J49">
        <f t="shared" si="4"/>
        <v>1607.7848517458178</v>
      </c>
      <c r="K49" s="7">
        <f t="shared" si="5"/>
        <v>0.1927496776336568</v>
      </c>
      <c r="L49">
        <f t="shared" si="6"/>
        <v>-10000</v>
      </c>
      <c r="O49" s="3">
        <f>SUM(H$4:H48)+G49</f>
        <v>715855.97303159663</v>
      </c>
      <c r="P49" s="7">
        <f>O49/SUM($C$4:C49)-1</f>
        <v>0.55620863702521017</v>
      </c>
    </row>
    <row r="50" spans="1:16" x14ac:dyDescent="0.2">
      <c r="A50" s="2">
        <f>净值数据!A50</f>
        <v>42338</v>
      </c>
      <c r="B50" s="8">
        <f>净值数据!E50</f>
        <v>46.806199999999997</v>
      </c>
      <c r="C50">
        <v>10000</v>
      </c>
      <c r="D50">
        <f t="shared" si="7"/>
        <v>70537.109375</v>
      </c>
      <c r="E50" s="3">
        <f t="shared" si="0"/>
        <v>213.64691002474032</v>
      </c>
      <c r="F50">
        <f t="shared" si="8"/>
        <v>1821.4317617705581</v>
      </c>
      <c r="G50" s="3">
        <f t="shared" si="1"/>
        <v>85254.299327785091</v>
      </c>
      <c r="H50">
        <f t="shared" si="2"/>
        <v>0</v>
      </c>
      <c r="I50">
        <f t="shared" si="3"/>
        <v>70537.109375</v>
      </c>
      <c r="J50">
        <f t="shared" si="4"/>
        <v>1821.4317617705581</v>
      </c>
      <c r="K50" s="7">
        <f t="shared" si="5"/>
        <v>0.20864464227678159</v>
      </c>
      <c r="L50">
        <f t="shared" si="6"/>
        <v>-10000</v>
      </c>
      <c r="O50" s="3">
        <f>SUM(H$4:H49)+G50</f>
        <v>728904.65466747712</v>
      </c>
      <c r="P50" s="7">
        <f>O50/SUM($C$4:C50)-1</f>
        <v>0.55086096737761081</v>
      </c>
    </row>
    <row r="51" spans="1:16" x14ac:dyDescent="0.2">
      <c r="A51" s="2">
        <f>净值数据!A51</f>
        <v>42369</v>
      </c>
      <c r="B51" s="8">
        <f>净值数据!E51</f>
        <v>49.091619999999999</v>
      </c>
      <c r="C51">
        <v>10000</v>
      </c>
      <c r="D51">
        <f t="shared" si="7"/>
        <v>80537.109375</v>
      </c>
      <c r="E51" s="3">
        <f t="shared" si="0"/>
        <v>203.70075381500956</v>
      </c>
      <c r="F51">
        <f t="shared" si="8"/>
        <v>2025.1325155855677</v>
      </c>
      <c r="G51" s="3">
        <f t="shared" si="1"/>
        <v>99417.035904770761</v>
      </c>
      <c r="H51">
        <f t="shared" si="2"/>
        <v>0</v>
      </c>
      <c r="I51">
        <f t="shared" si="3"/>
        <v>80537.109375</v>
      </c>
      <c r="J51">
        <f t="shared" si="4"/>
        <v>2025.1325155855677</v>
      </c>
      <c r="K51" s="7">
        <f t="shared" si="5"/>
        <v>0.23442518208421559</v>
      </c>
      <c r="L51">
        <f t="shared" si="6"/>
        <v>-10000</v>
      </c>
      <c r="O51" s="3">
        <f>SUM(H$4:H50)+G51</f>
        <v>743067.39124446269</v>
      </c>
      <c r="P51" s="7">
        <f>O51/SUM($C$4:C51)-1</f>
        <v>0.54805706509263064</v>
      </c>
    </row>
    <row r="52" spans="1:16" x14ac:dyDescent="0.2">
      <c r="A52" s="2">
        <f>净值数据!A52</f>
        <v>42398</v>
      </c>
      <c r="B52" s="8">
        <f>净值数据!E52</f>
        <v>32.355159999999998</v>
      </c>
      <c r="C52">
        <v>10000</v>
      </c>
      <c r="D52">
        <f t="shared" si="7"/>
        <v>90537.109375</v>
      </c>
      <c r="E52" s="3">
        <f t="shared" si="0"/>
        <v>309.06971252807898</v>
      </c>
      <c r="F52">
        <f t="shared" si="8"/>
        <v>2334.2022281136469</v>
      </c>
      <c r="G52" s="3">
        <f t="shared" si="1"/>
        <v>75523.486562973543</v>
      </c>
      <c r="H52">
        <f t="shared" si="2"/>
        <v>0</v>
      </c>
      <c r="I52">
        <f t="shared" si="3"/>
        <v>90537.109375</v>
      </c>
      <c r="J52">
        <f t="shared" si="4"/>
        <v>2334.2022281136469</v>
      </c>
      <c r="K52" s="7">
        <f t="shared" si="5"/>
        <v>-0.16582838700803681</v>
      </c>
      <c r="L52">
        <f t="shared" si="6"/>
        <v>-10000</v>
      </c>
      <c r="O52" s="3">
        <f>SUM(H$4:H51)+G52</f>
        <v>719173.84190266556</v>
      </c>
      <c r="P52" s="7">
        <f>O52/SUM($C$4:C52)-1</f>
        <v>0.46770171816870532</v>
      </c>
    </row>
    <row r="53" spans="1:16" x14ac:dyDescent="0.2">
      <c r="A53" s="2">
        <f>净值数据!A53</f>
        <v>42429</v>
      </c>
      <c r="B53" s="8">
        <f>净值数据!E53</f>
        <v>24.77036</v>
      </c>
      <c r="C53">
        <v>10000</v>
      </c>
      <c r="D53">
        <f t="shared" si="7"/>
        <v>100537.109375</v>
      </c>
      <c r="E53" s="3">
        <f t="shared" si="0"/>
        <v>403.70830298792589</v>
      </c>
      <c r="F53">
        <f t="shared" si="8"/>
        <v>2737.9105311015728</v>
      </c>
      <c r="G53" s="3">
        <f t="shared" si="1"/>
        <v>67819.029503177153</v>
      </c>
      <c r="H53">
        <f t="shared" si="2"/>
        <v>0</v>
      </c>
      <c r="I53">
        <f t="shared" si="3"/>
        <v>100537.109375</v>
      </c>
      <c r="J53">
        <f t="shared" si="4"/>
        <v>2737.9105311015728</v>
      </c>
      <c r="K53" s="7">
        <f t="shared" si="5"/>
        <v>-0.32543286827340068</v>
      </c>
      <c r="L53">
        <f t="shared" si="6"/>
        <v>-10000</v>
      </c>
      <c r="O53" s="3">
        <f>SUM(H$4:H52)+G53</f>
        <v>711469.38484286913</v>
      </c>
      <c r="P53" s="7">
        <f>O53/SUM($C$4:C53)-1</f>
        <v>0.42293876968573829</v>
      </c>
    </row>
    <row r="54" spans="1:16" x14ac:dyDescent="0.2">
      <c r="A54" s="2">
        <f>净值数据!A54</f>
        <v>42460</v>
      </c>
      <c r="B54" s="8">
        <f>净值数据!E54</f>
        <v>36.935980000000001</v>
      </c>
      <c r="C54">
        <v>10000</v>
      </c>
      <c r="D54">
        <f t="shared" si="7"/>
        <v>110537.109375</v>
      </c>
      <c r="E54" s="3">
        <f t="shared" si="0"/>
        <v>270.73872143097327</v>
      </c>
      <c r="F54">
        <f t="shared" si="8"/>
        <v>3008.6492525325461</v>
      </c>
      <c r="G54" s="3">
        <f t="shared" si="1"/>
        <v>111127.40861855708</v>
      </c>
      <c r="H54">
        <f t="shared" si="2"/>
        <v>0</v>
      </c>
      <c r="I54">
        <f t="shared" si="3"/>
        <v>110537.109375</v>
      </c>
      <c r="J54">
        <f t="shared" si="4"/>
        <v>3008.6492525325461</v>
      </c>
      <c r="K54" s="7">
        <f t="shared" si="5"/>
        <v>5.3402811679692519E-3</v>
      </c>
      <c r="L54">
        <f t="shared" si="6"/>
        <v>-10000</v>
      </c>
      <c r="O54" s="3">
        <f>SUM(H$4:H53)+G54</f>
        <v>754777.76395824901</v>
      </c>
      <c r="P54" s="7">
        <f>O54/SUM($C$4:C54)-1</f>
        <v>0.47995639991813532</v>
      </c>
    </row>
    <row r="55" spans="1:16" x14ac:dyDescent="0.2">
      <c r="A55" s="2">
        <f>净值数据!A55</f>
        <v>42489</v>
      </c>
      <c r="B55" s="8">
        <f>净值数据!E55</f>
        <v>30.49888</v>
      </c>
      <c r="C55">
        <v>10000</v>
      </c>
      <c r="D55">
        <f t="shared" si="7"/>
        <v>120537.109375</v>
      </c>
      <c r="E55" s="3">
        <f t="shared" si="0"/>
        <v>327.88089267540317</v>
      </c>
      <c r="F55">
        <f t="shared" si="8"/>
        <v>3336.5301452079493</v>
      </c>
      <c r="G55" s="3">
        <f t="shared" si="1"/>
        <v>101760.43251507982</v>
      </c>
      <c r="H55">
        <f t="shared" si="2"/>
        <v>0</v>
      </c>
      <c r="I55">
        <f t="shared" si="3"/>
        <v>120537.109375</v>
      </c>
      <c r="J55">
        <f t="shared" si="4"/>
        <v>3336.5301452079493</v>
      </c>
      <c r="K55" s="7">
        <f t="shared" si="5"/>
        <v>-0.15577507173748895</v>
      </c>
      <c r="L55">
        <f t="shared" si="6"/>
        <v>-10000</v>
      </c>
      <c r="O55" s="3">
        <f>SUM(H$4:H54)+G55</f>
        <v>745410.78785477183</v>
      </c>
      <c r="P55" s="7">
        <f>O55/SUM($C$4:C55)-1</f>
        <v>0.4334822843360997</v>
      </c>
    </row>
    <row r="56" spans="1:16" x14ac:dyDescent="0.2">
      <c r="A56" s="2">
        <f>净值数据!A56</f>
        <v>42521</v>
      </c>
      <c r="B56" s="8">
        <f>净值数据!E56</f>
        <v>30.84</v>
      </c>
      <c r="C56">
        <v>10000</v>
      </c>
      <c r="D56">
        <f t="shared" si="7"/>
        <v>130537.109375</v>
      </c>
      <c r="E56" s="3">
        <f t="shared" si="0"/>
        <v>324.25421530479895</v>
      </c>
      <c r="F56">
        <f t="shared" si="8"/>
        <v>3660.7843605127482</v>
      </c>
      <c r="G56" s="3">
        <f t="shared" si="1"/>
        <v>112898.58967821316</v>
      </c>
      <c r="H56">
        <f t="shared" si="2"/>
        <v>0</v>
      </c>
      <c r="I56">
        <f t="shared" si="3"/>
        <v>130537.109375</v>
      </c>
      <c r="J56">
        <f t="shared" si="4"/>
        <v>3660.7843605127482</v>
      </c>
      <c r="K56" s="7">
        <f t="shared" si="5"/>
        <v>-0.13512264658868645</v>
      </c>
      <c r="L56">
        <f t="shared" si="6"/>
        <v>-10000</v>
      </c>
      <c r="O56" s="3">
        <f>SUM(H$4:H55)+G56</f>
        <v>756548.94501790509</v>
      </c>
      <c r="P56" s="7">
        <f>O56/SUM($C$4:C56)-1</f>
        <v>0.42745083965642472</v>
      </c>
    </row>
    <row r="57" spans="1:16" x14ac:dyDescent="0.2">
      <c r="A57" s="2">
        <f>净值数据!A57</f>
        <v>42551</v>
      </c>
      <c r="B57" s="8">
        <f>净值数据!E57</f>
        <v>35.950000000000003</v>
      </c>
      <c r="C57">
        <v>10000</v>
      </c>
      <c r="D57">
        <f t="shared" si="7"/>
        <v>140537.109375</v>
      </c>
      <c r="E57" s="3">
        <f t="shared" si="0"/>
        <v>278.16411682892902</v>
      </c>
      <c r="F57">
        <f t="shared" si="8"/>
        <v>3938.9484773416771</v>
      </c>
      <c r="G57" s="3">
        <f t="shared" si="1"/>
        <v>141605.19776043331</v>
      </c>
      <c r="H57">
        <f t="shared" si="2"/>
        <v>0</v>
      </c>
      <c r="I57">
        <f t="shared" si="3"/>
        <v>140537.109375</v>
      </c>
      <c r="J57">
        <f t="shared" si="4"/>
        <v>3938.9484773416771</v>
      </c>
      <c r="K57" s="7">
        <f t="shared" si="5"/>
        <v>7.6000452135620566E-3</v>
      </c>
      <c r="L57">
        <f t="shared" si="6"/>
        <v>-10000</v>
      </c>
      <c r="O57" s="3">
        <f>SUM(H$4:H56)+G57</f>
        <v>785255.55310012528</v>
      </c>
      <c r="P57" s="7">
        <f>O57/SUM($C$4:C57)-1</f>
        <v>0.45417695018541715</v>
      </c>
    </row>
    <row r="58" spans="1:16" x14ac:dyDescent="0.2">
      <c r="A58" s="2">
        <f>净值数据!A58</f>
        <v>42580</v>
      </c>
      <c r="B58" s="8">
        <f>净值数据!E58</f>
        <v>30.51</v>
      </c>
      <c r="C58">
        <v>10000</v>
      </c>
      <c r="D58">
        <f t="shared" si="7"/>
        <v>150537.109375</v>
      </c>
      <c r="E58" s="3">
        <f t="shared" si="0"/>
        <v>327.76138970829237</v>
      </c>
      <c r="F58">
        <f t="shared" si="8"/>
        <v>4266.709867049969</v>
      </c>
      <c r="G58" s="3">
        <f t="shared" si="1"/>
        <v>130177.31804369455</v>
      </c>
      <c r="H58">
        <f t="shared" si="2"/>
        <v>0</v>
      </c>
      <c r="I58">
        <f t="shared" si="3"/>
        <v>150537.109375</v>
      </c>
      <c r="J58">
        <f t="shared" si="4"/>
        <v>4266.709867049969</v>
      </c>
      <c r="K58" s="7">
        <f t="shared" si="5"/>
        <v>-0.13524765697863628</v>
      </c>
      <c r="L58">
        <f t="shared" si="6"/>
        <v>-10000</v>
      </c>
      <c r="O58" s="3">
        <f>SUM(H$4:H57)+G58</f>
        <v>773827.67338338657</v>
      </c>
      <c r="P58" s="7">
        <f>O58/SUM($C$4:C58)-1</f>
        <v>0.40695940615161197</v>
      </c>
    </row>
    <row r="59" spans="1:16" x14ac:dyDescent="0.2">
      <c r="A59" s="2">
        <f>净值数据!A59</f>
        <v>42613</v>
      </c>
      <c r="B59" s="8">
        <f>净值数据!E59</f>
        <v>31.58</v>
      </c>
      <c r="C59">
        <v>10000</v>
      </c>
      <c r="D59">
        <f t="shared" si="7"/>
        <v>160537.109375</v>
      </c>
      <c r="E59" s="3">
        <f t="shared" si="0"/>
        <v>316.65611146295123</v>
      </c>
      <c r="F59">
        <f t="shared" si="8"/>
        <v>4583.3659785129203</v>
      </c>
      <c r="G59" s="3">
        <f t="shared" si="1"/>
        <v>144742.69760143801</v>
      </c>
      <c r="H59">
        <f t="shared" si="2"/>
        <v>0</v>
      </c>
      <c r="I59">
        <f t="shared" si="3"/>
        <v>160537.109375</v>
      </c>
      <c r="J59">
        <f t="shared" si="4"/>
        <v>4583.3659785129203</v>
      </c>
      <c r="K59" s="7">
        <f t="shared" si="5"/>
        <v>-9.8384802336684007E-2</v>
      </c>
      <c r="L59">
        <f t="shared" si="6"/>
        <v>-10000</v>
      </c>
      <c r="O59" s="3">
        <f>SUM(H$4:H58)+G59</f>
        <v>788393.05294113001</v>
      </c>
      <c r="P59" s="7">
        <f>O59/SUM($C$4:C59)-1</f>
        <v>0.40784473739487503</v>
      </c>
    </row>
    <row r="60" spans="1:16" x14ac:dyDescent="0.2">
      <c r="A60" s="2">
        <f>净值数据!A60</f>
        <v>42643</v>
      </c>
      <c r="B60" s="8">
        <f>净值数据!E60</f>
        <v>29.39</v>
      </c>
      <c r="C60">
        <v>10000</v>
      </c>
      <c r="D60">
        <f t="shared" si="7"/>
        <v>170537.109375</v>
      </c>
      <c r="E60" s="3">
        <f t="shared" si="0"/>
        <v>340.25178632187817</v>
      </c>
      <c r="F60">
        <f t="shared" si="8"/>
        <v>4923.6177648347984</v>
      </c>
      <c r="G60" s="3">
        <f t="shared" si="1"/>
        <v>144705.12610849473</v>
      </c>
      <c r="H60">
        <f t="shared" si="2"/>
        <v>0</v>
      </c>
      <c r="I60">
        <f t="shared" si="3"/>
        <v>170537.109375</v>
      </c>
      <c r="J60">
        <f t="shared" si="4"/>
        <v>4923.6177648347984</v>
      </c>
      <c r="K60" s="7">
        <f t="shared" si="5"/>
        <v>-0.15147426481647708</v>
      </c>
      <c r="L60">
        <f t="shared" si="6"/>
        <v>-10000</v>
      </c>
      <c r="O60" s="3">
        <f>SUM(H$4:H59)+G60</f>
        <v>788355.48144818668</v>
      </c>
      <c r="P60" s="7">
        <f>O60/SUM($C$4:C60)-1</f>
        <v>0.38307979201436249</v>
      </c>
    </row>
    <row r="61" spans="1:16" x14ac:dyDescent="0.2">
      <c r="A61" s="2">
        <f>净值数据!A61</f>
        <v>42674</v>
      </c>
      <c r="B61" s="8">
        <f>净值数据!E61</f>
        <v>30.76</v>
      </c>
      <c r="C61">
        <v>10000</v>
      </c>
      <c r="D61">
        <f t="shared" si="7"/>
        <v>180537.109375</v>
      </c>
      <c r="E61" s="3">
        <f t="shared" si="0"/>
        <v>325.09752925877763</v>
      </c>
      <c r="F61">
        <f t="shared" si="8"/>
        <v>5248.7152940935757</v>
      </c>
      <c r="G61" s="3">
        <f t="shared" si="1"/>
        <v>161450.4824463184</v>
      </c>
      <c r="H61">
        <f t="shared" si="2"/>
        <v>0</v>
      </c>
      <c r="I61">
        <f t="shared" si="3"/>
        <v>180537.109375</v>
      </c>
      <c r="J61">
        <f t="shared" si="4"/>
        <v>5248.7152940935757</v>
      </c>
      <c r="K61" s="7">
        <f t="shared" si="5"/>
        <v>-0.10572135000254212</v>
      </c>
      <c r="L61">
        <f t="shared" si="6"/>
        <v>-10000</v>
      </c>
      <c r="O61" s="3">
        <f>SUM(H$4:H60)+G61</f>
        <v>805100.83778601035</v>
      </c>
      <c r="P61" s="7">
        <f>O61/SUM($C$4:C61)-1</f>
        <v>0.38810489273450055</v>
      </c>
    </row>
    <row r="62" spans="1:16" x14ac:dyDescent="0.2">
      <c r="A62" s="2">
        <f>净值数据!A62</f>
        <v>42704</v>
      </c>
      <c r="B62" s="8">
        <f>净值数据!E62</f>
        <v>30.22</v>
      </c>
      <c r="C62">
        <v>10000</v>
      </c>
      <c r="D62">
        <f t="shared" si="7"/>
        <v>190537.109375</v>
      </c>
      <c r="E62" s="3">
        <f t="shared" si="0"/>
        <v>330.9066843150232</v>
      </c>
      <c r="F62">
        <f t="shared" si="8"/>
        <v>5579.6219784085988</v>
      </c>
      <c r="G62" s="3">
        <f t="shared" si="1"/>
        <v>168616.17618750784</v>
      </c>
      <c r="H62">
        <f t="shared" si="2"/>
        <v>0</v>
      </c>
      <c r="I62">
        <f t="shared" si="3"/>
        <v>190537.109375</v>
      </c>
      <c r="J62">
        <f t="shared" si="4"/>
        <v>5579.6219784085988</v>
      </c>
      <c r="K62" s="7">
        <f t="shared" si="5"/>
        <v>-0.11504810406433286</v>
      </c>
      <c r="L62">
        <f t="shared" si="6"/>
        <v>-10000</v>
      </c>
      <c r="O62" s="3">
        <f>SUM(H$4:H61)+G62</f>
        <v>812266.53152719978</v>
      </c>
      <c r="P62" s="7">
        <f>O62/SUM($C$4:C62)-1</f>
        <v>0.37672293479186414</v>
      </c>
    </row>
    <row r="63" spans="1:16" x14ac:dyDescent="0.2">
      <c r="A63" s="2">
        <f>净值数据!A63</f>
        <v>42734</v>
      </c>
      <c r="B63" s="8">
        <f>净值数据!E63</f>
        <v>25.13</v>
      </c>
      <c r="C63">
        <v>10000</v>
      </c>
      <c r="D63">
        <f t="shared" si="7"/>
        <v>200537.109375</v>
      </c>
      <c r="E63" s="3">
        <f t="shared" si="0"/>
        <v>397.93076004775173</v>
      </c>
      <c r="F63">
        <f t="shared" si="8"/>
        <v>5977.5527384563502</v>
      </c>
      <c r="G63" s="3">
        <f t="shared" si="1"/>
        <v>150215.90031740809</v>
      </c>
      <c r="H63">
        <f t="shared" si="2"/>
        <v>0</v>
      </c>
      <c r="I63">
        <f t="shared" si="3"/>
        <v>200537.109375</v>
      </c>
      <c r="J63">
        <f t="shared" si="4"/>
        <v>5977.5527384563502</v>
      </c>
      <c r="K63" s="7">
        <f t="shared" si="5"/>
        <v>-0.25093215522266432</v>
      </c>
      <c r="L63">
        <f>H63-C63+G63</f>
        <v>140215.90031740809</v>
      </c>
      <c r="O63" s="3">
        <f>SUM(H$4:H62)+G63</f>
        <v>793866.25565710012</v>
      </c>
      <c r="P63" s="7">
        <f>O63/SUM($C$4:C63)-1</f>
        <v>0.32311042609516694</v>
      </c>
    </row>
    <row r="64" spans="1:16" x14ac:dyDescent="0.2">
      <c r="H64">
        <f>SUM(H4:H63)</f>
        <v>643650.35533969197</v>
      </c>
      <c r="I64" s="3">
        <f>G63+H64</f>
        <v>793866.25565710012</v>
      </c>
      <c r="M64" t="s">
        <v>65</v>
      </c>
      <c r="N64">
        <f>XIRR(L4:L63,A4:A63,0.1)</f>
        <v>1.1094262480735777</v>
      </c>
    </row>
  </sheetData>
  <phoneticPr fontId="2" type="noConversion"/>
  <conditionalFormatting sqref="K1:K64">
    <cfRule type="cellIs" dxfId="41" priority="3" operator="greaterThan">
      <formula>0.5</formula>
    </cfRule>
  </conditionalFormatting>
  <conditionalFormatting sqref="P3">
    <cfRule type="cellIs" dxfId="40" priority="2" operator="greaterThan">
      <formula>0.5</formula>
    </cfRule>
  </conditionalFormatting>
  <conditionalFormatting sqref="P4:P63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{9BE0BBFB-0D26-4D77-B376-4B1C70CF3C65}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BE0BBFB-0D26-4D77-B376-4B1C70CF3C6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P4:P63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4"/>
  <sheetViews>
    <sheetView workbookViewId="0">
      <selection activeCell="O1" sqref="O1:P1048576"/>
    </sheetView>
  </sheetViews>
  <sheetFormatPr defaultRowHeight="14.25" x14ac:dyDescent="0.2"/>
  <cols>
    <col min="1" max="1" width="11.625" style="3" customWidth="1"/>
    <col min="2" max="2" width="7.375" style="3" bestFit="1" customWidth="1"/>
    <col min="3" max="3" width="14.125" bestFit="1" customWidth="1"/>
    <col min="4" max="6" width="13" customWidth="1"/>
    <col min="7" max="7" width="12.75" customWidth="1"/>
    <col min="8" max="11" width="13" customWidth="1"/>
    <col min="15" max="15" width="17.75" customWidth="1"/>
    <col min="16" max="16" width="13" customWidth="1"/>
  </cols>
  <sheetData>
    <row r="1" spans="1:16" x14ac:dyDescent="0.2">
      <c r="M1" t="s">
        <v>66</v>
      </c>
      <c r="N1">
        <v>0.5</v>
      </c>
    </row>
    <row r="2" spans="1:16" x14ac:dyDescent="0.2">
      <c r="M2" t="s">
        <v>67</v>
      </c>
      <c r="N2">
        <v>0.4</v>
      </c>
    </row>
    <row r="3" spans="1:16" x14ac:dyDescent="0.2">
      <c r="A3" s="3" t="str">
        <f>净值数据!A3</f>
        <v>日期</v>
      </c>
      <c r="B3" s="3" t="s">
        <v>7</v>
      </c>
      <c r="C3" s="5" t="s">
        <v>5</v>
      </c>
      <c r="D3" s="5" t="s">
        <v>0</v>
      </c>
      <c r="E3" s="5" t="s">
        <v>1</v>
      </c>
      <c r="F3" s="5" t="s">
        <v>2</v>
      </c>
      <c r="G3" s="5" t="s">
        <v>3</v>
      </c>
      <c r="H3" t="s">
        <v>61</v>
      </c>
      <c r="I3" s="5" t="s">
        <v>62</v>
      </c>
      <c r="J3" s="5" t="s">
        <v>63</v>
      </c>
      <c r="K3" s="6" t="s">
        <v>4</v>
      </c>
      <c r="L3" s="5" t="s">
        <v>64</v>
      </c>
      <c r="O3" s="5" t="s">
        <v>68</v>
      </c>
      <c r="P3" s="6" t="s">
        <v>4</v>
      </c>
    </row>
    <row r="4" spans="1:16" x14ac:dyDescent="0.2">
      <c r="A4" s="2">
        <f>净值数据!A4</f>
        <v>40939</v>
      </c>
      <c r="B4" s="8">
        <f>净值数据!F4</f>
        <v>137.47723273649001</v>
      </c>
      <c r="C4">
        <v>10000</v>
      </c>
      <c r="D4">
        <f>C4</f>
        <v>10000</v>
      </c>
      <c r="E4" s="3">
        <f>C4/B4</f>
        <v>72.739316910513736</v>
      </c>
      <c r="F4">
        <f>E4</f>
        <v>72.739316910513736</v>
      </c>
      <c r="G4" s="3">
        <f>F4*B4</f>
        <v>10000</v>
      </c>
      <c r="H4">
        <f>IF(K4&gt;$N$2,G4*$N$1,0)</f>
        <v>0</v>
      </c>
      <c r="I4">
        <f>IF(K4&gt;$N$2,D4*(1-$N$1),D4)</f>
        <v>10000</v>
      </c>
      <c r="J4">
        <f>IF(K4&gt;$N$2,F4*(1-$N$1),F4)</f>
        <v>72.739316910513736</v>
      </c>
      <c r="K4" s="7">
        <f>G4/D4-1</f>
        <v>0</v>
      </c>
      <c r="L4">
        <f>H4-C4</f>
        <v>-10000</v>
      </c>
      <c r="O4" s="3">
        <f>G4</f>
        <v>10000</v>
      </c>
      <c r="P4" s="7">
        <f>O4/SUM($C$4:C4)-1</f>
        <v>0</v>
      </c>
    </row>
    <row r="5" spans="1:16" x14ac:dyDescent="0.2">
      <c r="A5" s="2">
        <f>净值数据!A5</f>
        <v>40968</v>
      </c>
      <c r="B5" s="8">
        <f>净值数据!F5</f>
        <v>150.78909396117999</v>
      </c>
      <c r="C5">
        <v>10000</v>
      </c>
      <c r="D5">
        <f>C5+I4</f>
        <v>20000</v>
      </c>
      <c r="E5" s="3">
        <f t="shared" ref="E5:E63" si="0">C5/B5</f>
        <v>66.31779353070759</v>
      </c>
      <c r="F5">
        <f>E5+J4</f>
        <v>139.05711044122131</v>
      </c>
      <c r="G5" s="3">
        <f t="shared" ref="G5:G63" si="1">F5*B5</f>
        <v>20968.295692291504</v>
      </c>
      <c r="H5">
        <f t="shared" ref="H5:H63" si="2">IF(K5&gt;$N$2,G5*$N$1,0)</f>
        <v>0</v>
      </c>
      <c r="I5">
        <f t="shared" ref="I5:I63" si="3">IF(K5&gt;$N$2,D5*(1-$N$1),D5)</f>
        <v>20000</v>
      </c>
      <c r="J5">
        <f t="shared" ref="J5:J63" si="4">IF(K5&gt;$N$2,F5*(1-$N$1),F5)</f>
        <v>139.05711044122131</v>
      </c>
      <c r="K5" s="7">
        <f t="shared" ref="K5:K63" si="5">G5/D5-1</f>
        <v>4.8414784614575268E-2</v>
      </c>
      <c r="L5">
        <f t="shared" ref="L5:L62" si="6">H5-C5</f>
        <v>-10000</v>
      </c>
      <c r="O5" s="3">
        <f>SUM(H$4:H4)+G5</f>
        <v>20968.295692291504</v>
      </c>
      <c r="P5" s="7">
        <f>O5/SUM($C$4:C5)-1</f>
        <v>4.8414784614575268E-2</v>
      </c>
    </row>
    <row r="6" spans="1:16" x14ac:dyDescent="0.2">
      <c r="A6" s="2">
        <f>净值数据!A6</f>
        <v>40998</v>
      </c>
      <c r="B6" s="8">
        <f>净值数据!F6</f>
        <v>145.25784968498999</v>
      </c>
      <c r="C6">
        <v>10000</v>
      </c>
      <c r="D6">
        <f t="shared" ref="D6:D63" si="7">C6+I5</f>
        <v>30000</v>
      </c>
      <c r="E6" s="3">
        <f t="shared" si="0"/>
        <v>68.843095376162211</v>
      </c>
      <c r="F6">
        <f t="shared" ref="F6:F63" si="8">E6+J5</f>
        <v>207.90020581738352</v>
      </c>
      <c r="G6" s="3">
        <f t="shared" si="1"/>
        <v>30199.136846099977</v>
      </c>
      <c r="H6">
        <f t="shared" si="2"/>
        <v>0</v>
      </c>
      <c r="I6">
        <f t="shared" si="3"/>
        <v>30000</v>
      </c>
      <c r="J6">
        <f t="shared" si="4"/>
        <v>207.90020581738352</v>
      </c>
      <c r="K6" s="7">
        <f t="shared" si="5"/>
        <v>6.6378948699992169E-3</v>
      </c>
      <c r="L6">
        <f t="shared" si="6"/>
        <v>-10000</v>
      </c>
      <c r="O6" s="3">
        <f>SUM(H$4:H5)+G6</f>
        <v>30199.136846099977</v>
      </c>
      <c r="P6" s="7">
        <f>O6/SUM($C$4:C6)-1</f>
        <v>6.6378948699992169E-3</v>
      </c>
    </row>
    <row r="7" spans="1:16" x14ac:dyDescent="0.2">
      <c r="A7" s="2">
        <f>净值数据!A7</f>
        <v>41026</v>
      </c>
      <c r="B7" s="8">
        <f>净值数据!F7</f>
        <v>165.61282862134999</v>
      </c>
      <c r="C7">
        <v>10000</v>
      </c>
      <c r="D7">
        <f t="shared" si="7"/>
        <v>40000</v>
      </c>
      <c r="E7" s="3">
        <f t="shared" si="0"/>
        <v>60.381795801963911</v>
      </c>
      <c r="F7">
        <f t="shared" si="8"/>
        <v>268.28200161934745</v>
      </c>
      <c r="G7" s="3">
        <f t="shared" si="1"/>
        <v>44430.941156377732</v>
      </c>
      <c r="H7">
        <f t="shared" si="2"/>
        <v>0</v>
      </c>
      <c r="I7">
        <f t="shared" si="3"/>
        <v>40000</v>
      </c>
      <c r="J7">
        <f t="shared" si="4"/>
        <v>268.28200161934745</v>
      </c>
      <c r="K7" s="7">
        <f t="shared" si="5"/>
        <v>0.11077352890944336</v>
      </c>
      <c r="L7">
        <f t="shared" si="6"/>
        <v>-10000</v>
      </c>
      <c r="O7" s="3">
        <f>SUM(H$4:H6)+G7</f>
        <v>44430.941156377732</v>
      </c>
      <c r="P7" s="7">
        <f>O7/SUM($C$4:C7)-1</f>
        <v>0.11077352890944336</v>
      </c>
    </row>
    <row r="8" spans="1:16" x14ac:dyDescent="0.2">
      <c r="A8" s="2">
        <f>净值数据!A8</f>
        <v>41060</v>
      </c>
      <c r="B8" s="8">
        <f>净值数据!F8</f>
        <v>174.55131937166999</v>
      </c>
      <c r="C8">
        <v>10000</v>
      </c>
      <c r="D8">
        <f t="shared" si="7"/>
        <v>50000</v>
      </c>
      <c r="E8" s="3">
        <f t="shared" si="0"/>
        <v>57.289741698870358</v>
      </c>
      <c r="F8">
        <f t="shared" si="8"/>
        <v>325.57174331821784</v>
      </c>
      <c r="G8" s="3">
        <f t="shared" si="1"/>
        <v>56828.977346329608</v>
      </c>
      <c r="H8">
        <f t="shared" si="2"/>
        <v>0</v>
      </c>
      <c r="I8">
        <f t="shared" si="3"/>
        <v>50000</v>
      </c>
      <c r="J8">
        <f t="shared" si="4"/>
        <v>325.57174331821784</v>
      </c>
      <c r="K8" s="7">
        <f t="shared" si="5"/>
        <v>0.13657954692659224</v>
      </c>
      <c r="L8">
        <f t="shared" si="6"/>
        <v>-10000</v>
      </c>
      <c r="O8" s="3">
        <f>SUM(H$4:H7)+G8</f>
        <v>56828.977346329608</v>
      </c>
      <c r="P8" s="7">
        <f>O8/SUM($C$4:C8)-1</f>
        <v>0.13657954692659224</v>
      </c>
    </row>
    <row r="9" spans="1:16" x14ac:dyDescent="0.2">
      <c r="A9" s="2">
        <f>净值数据!A9</f>
        <v>41089</v>
      </c>
      <c r="B9" s="8">
        <f>净值数据!F9</f>
        <v>176.37294248663</v>
      </c>
      <c r="C9">
        <v>10000</v>
      </c>
      <c r="D9">
        <f t="shared" si="7"/>
        <v>60000</v>
      </c>
      <c r="E9" s="3">
        <f t="shared" si="0"/>
        <v>56.69803916072928</v>
      </c>
      <c r="F9">
        <f t="shared" si="8"/>
        <v>382.26978247894715</v>
      </c>
      <c r="G9" s="3">
        <f t="shared" si="1"/>
        <v>67422.046359535903</v>
      </c>
      <c r="H9">
        <f t="shared" si="2"/>
        <v>0</v>
      </c>
      <c r="I9">
        <f t="shared" si="3"/>
        <v>60000</v>
      </c>
      <c r="J9">
        <f t="shared" si="4"/>
        <v>382.26978247894715</v>
      </c>
      <c r="K9" s="7">
        <f t="shared" si="5"/>
        <v>0.12370077265893165</v>
      </c>
      <c r="L9">
        <f t="shared" si="6"/>
        <v>-10000</v>
      </c>
      <c r="O9" s="3">
        <f>SUM(H$4:H8)+G9</f>
        <v>67422.046359535903</v>
      </c>
      <c r="P9" s="7">
        <f>O9/SUM($C$4:C9)-1</f>
        <v>0.12370077265893165</v>
      </c>
    </row>
    <row r="10" spans="1:16" x14ac:dyDescent="0.2">
      <c r="A10" s="2">
        <f>净值数据!A10</f>
        <v>41121</v>
      </c>
      <c r="B10" s="8">
        <f>净值数据!F10</f>
        <v>184.61077899754</v>
      </c>
      <c r="C10">
        <v>10000</v>
      </c>
      <c r="D10">
        <f t="shared" si="7"/>
        <v>70000</v>
      </c>
      <c r="E10" s="3">
        <f t="shared" si="0"/>
        <v>54.168018001447543</v>
      </c>
      <c r="F10">
        <f t="shared" si="8"/>
        <v>436.43780048039469</v>
      </c>
      <c r="G10" s="3">
        <f t="shared" si="1"/>
        <v>80571.122330658603</v>
      </c>
      <c r="H10">
        <f t="shared" si="2"/>
        <v>0</v>
      </c>
      <c r="I10">
        <f t="shared" si="3"/>
        <v>70000</v>
      </c>
      <c r="J10">
        <f t="shared" si="4"/>
        <v>436.43780048039469</v>
      </c>
      <c r="K10" s="7">
        <f t="shared" si="5"/>
        <v>0.15101603329512292</v>
      </c>
      <c r="L10">
        <f t="shared" si="6"/>
        <v>-10000</v>
      </c>
      <c r="O10" s="3">
        <f>SUM(H$4:H9)+G10</f>
        <v>80571.122330658603</v>
      </c>
      <c r="P10" s="7">
        <f>O10/SUM($C$4:C10)-1</f>
        <v>0.15101603329512292</v>
      </c>
    </row>
    <row r="11" spans="1:16" x14ac:dyDescent="0.2">
      <c r="A11" s="2">
        <f>净值数据!A11</f>
        <v>41152</v>
      </c>
      <c r="B11" s="8">
        <f>净值数据!F11</f>
        <v>164.62451222407</v>
      </c>
      <c r="C11">
        <v>10000</v>
      </c>
      <c r="D11">
        <f t="shared" si="7"/>
        <v>80000</v>
      </c>
      <c r="E11" s="3">
        <f t="shared" si="0"/>
        <v>60.744295396234953</v>
      </c>
      <c r="F11">
        <f t="shared" si="8"/>
        <v>497.18209587662966</v>
      </c>
      <c r="G11" s="3">
        <f t="shared" si="1"/>
        <v>81848.360020230961</v>
      </c>
      <c r="H11">
        <f t="shared" si="2"/>
        <v>0</v>
      </c>
      <c r="I11">
        <f t="shared" si="3"/>
        <v>80000</v>
      </c>
      <c r="J11">
        <f t="shared" si="4"/>
        <v>497.18209587662966</v>
      </c>
      <c r="K11" s="7">
        <f t="shared" si="5"/>
        <v>2.3104500252886906E-2</v>
      </c>
      <c r="L11">
        <f t="shared" si="6"/>
        <v>-10000</v>
      </c>
      <c r="O11" s="3">
        <f>SUM(H$4:H10)+G11</f>
        <v>81848.360020230961</v>
      </c>
      <c r="P11" s="7">
        <f>O11/SUM($C$4:C11)-1</f>
        <v>2.3104500252886906E-2</v>
      </c>
    </row>
    <row r="12" spans="1:16" x14ac:dyDescent="0.2">
      <c r="A12" s="2">
        <f>净值数据!A12</f>
        <v>41180</v>
      </c>
      <c r="B12" s="8">
        <f>净值数据!F12</f>
        <v>184.13134831031999</v>
      </c>
      <c r="C12">
        <v>10000</v>
      </c>
      <c r="D12">
        <f t="shared" si="7"/>
        <v>90000</v>
      </c>
      <c r="E12" s="3">
        <f t="shared" si="0"/>
        <v>54.309057592663763</v>
      </c>
      <c r="F12">
        <f t="shared" si="8"/>
        <v>551.49115346929341</v>
      </c>
      <c r="G12" s="3">
        <f t="shared" si="1"/>
        <v>101546.80966951461</v>
      </c>
      <c r="H12">
        <f t="shared" si="2"/>
        <v>0</v>
      </c>
      <c r="I12">
        <f t="shared" si="3"/>
        <v>90000</v>
      </c>
      <c r="J12">
        <f t="shared" si="4"/>
        <v>551.49115346929341</v>
      </c>
      <c r="K12" s="7">
        <f t="shared" si="5"/>
        <v>0.12829788521682906</v>
      </c>
      <c r="L12">
        <f t="shared" si="6"/>
        <v>-10000</v>
      </c>
      <c r="O12" s="3">
        <f>SUM(H$4:H11)+G12</f>
        <v>101546.80966951461</v>
      </c>
      <c r="P12" s="7">
        <f>O12/SUM($C$4:C12)-1</f>
        <v>0.12829788521682906</v>
      </c>
    </row>
    <row r="13" spans="1:16" x14ac:dyDescent="0.2">
      <c r="A13" s="2">
        <f>净值数据!A13</f>
        <v>41213</v>
      </c>
      <c r="B13" s="8">
        <f>净值数据!F13</f>
        <v>185.28497840143999</v>
      </c>
      <c r="C13">
        <v>10000</v>
      </c>
      <c r="D13">
        <f t="shared" si="7"/>
        <v>100000</v>
      </c>
      <c r="E13" s="3">
        <f t="shared" si="0"/>
        <v>53.970915971039574</v>
      </c>
      <c r="F13">
        <f t="shared" si="8"/>
        <v>605.46206944033293</v>
      </c>
      <c r="G13" s="3">
        <f t="shared" si="1"/>
        <v>112183.02645914325</v>
      </c>
      <c r="H13">
        <f t="shared" si="2"/>
        <v>0</v>
      </c>
      <c r="I13">
        <f t="shared" si="3"/>
        <v>100000</v>
      </c>
      <c r="J13">
        <f t="shared" si="4"/>
        <v>605.46206944033293</v>
      </c>
      <c r="K13" s="7">
        <f t="shared" si="5"/>
        <v>0.12183026459143242</v>
      </c>
      <c r="L13">
        <f t="shared" si="6"/>
        <v>-10000</v>
      </c>
      <c r="O13" s="3">
        <f>SUM(H$4:H12)+G13</f>
        <v>112183.02645914325</v>
      </c>
      <c r="P13" s="7">
        <f>O13/SUM($C$4:C13)-1</f>
        <v>0.12183026459143242</v>
      </c>
    </row>
    <row r="14" spans="1:16" x14ac:dyDescent="0.2">
      <c r="A14" s="2">
        <f>净值数据!A14</f>
        <v>41243</v>
      </c>
      <c r="B14" s="8">
        <f>净值数据!F14</f>
        <v>161.81534804114</v>
      </c>
      <c r="C14">
        <v>10000</v>
      </c>
      <c r="D14">
        <f t="shared" si="7"/>
        <v>110000</v>
      </c>
      <c r="E14" s="3">
        <f t="shared" si="0"/>
        <v>61.798835036696246</v>
      </c>
      <c r="F14">
        <f t="shared" si="8"/>
        <v>667.26090447702916</v>
      </c>
      <c r="G14" s="3">
        <f t="shared" si="1"/>
        <v>107973.05549219635</v>
      </c>
      <c r="H14">
        <f t="shared" si="2"/>
        <v>0</v>
      </c>
      <c r="I14">
        <f t="shared" si="3"/>
        <v>110000</v>
      </c>
      <c r="J14">
        <f t="shared" si="4"/>
        <v>667.26090447702916</v>
      </c>
      <c r="K14" s="7">
        <f t="shared" si="5"/>
        <v>-1.8426768252760461E-2</v>
      </c>
      <c r="L14">
        <f t="shared" si="6"/>
        <v>-10000</v>
      </c>
      <c r="O14" s="3">
        <f>SUM(H$4:H13)+G14</f>
        <v>107973.05549219635</v>
      </c>
      <c r="P14" s="7">
        <f>O14/SUM($C$4:C14)-1</f>
        <v>-1.8426768252760461E-2</v>
      </c>
    </row>
    <row r="15" spans="1:16" x14ac:dyDescent="0.2">
      <c r="A15" s="2">
        <f>净值数据!A15</f>
        <v>41274</v>
      </c>
      <c r="B15" s="8">
        <f>净值数据!F15</f>
        <v>156.57906600416001</v>
      </c>
      <c r="C15">
        <v>10000</v>
      </c>
      <c r="D15">
        <f t="shared" si="7"/>
        <v>120000</v>
      </c>
      <c r="E15" s="3">
        <f t="shared" si="0"/>
        <v>63.865497829284017</v>
      </c>
      <c r="F15">
        <f t="shared" si="8"/>
        <v>731.12640230631314</v>
      </c>
      <c r="G15" s="3">
        <f t="shared" si="1"/>
        <v>114479.08920410425</v>
      </c>
      <c r="H15">
        <f t="shared" si="2"/>
        <v>0</v>
      </c>
      <c r="I15">
        <f t="shared" si="3"/>
        <v>120000</v>
      </c>
      <c r="J15">
        <f t="shared" si="4"/>
        <v>731.12640230631314</v>
      </c>
      <c r="K15" s="7">
        <f t="shared" si="5"/>
        <v>-4.6007589965797901E-2</v>
      </c>
      <c r="L15">
        <f t="shared" si="6"/>
        <v>-10000</v>
      </c>
      <c r="O15" s="3">
        <f>SUM(H$4:H14)+G15</f>
        <v>114479.08920410425</v>
      </c>
      <c r="P15" s="7">
        <f>O15/SUM($C$4:C15)-1</f>
        <v>-4.6007589965797901E-2</v>
      </c>
    </row>
    <row r="16" spans="1:16" x14ac:dyDescent="0.2">
      <c r="A16" s="2">
        <f>净值数据!A16</f>
        <v>41305</v>
      </c>
      <c r="B16" s="8">
        <f>净值数据!F16</f>
        <v>134.01585928688999</v>
      </c>
      <c r="C16">
        <v>10000</v>
      </c>
      <c r="D16">
        <f t="shared" si="7"/>
        <v>130000</v>
      </c>
      <c r="E16" s="3">
        <f t="shared" si="0"/>
        <v>74.618034411829072</v>
      </c>
      <c r="F16">
        <f t="shared" si="8"/>
        <v>805.7444367181422</v>
      </c>
      <c r="G16" s="3">
        <f t="shared" si="1"/>
        <v>107982.53305241298</v>
      </c>
      <c r="H16">
        <f t="shared" si="2"/>
        <v>0</v>
      </c>
      <c r="I16">
        <f t="shared" si="3"/>
        <v>130000</v>
      </c>
      <c r="J16">
        <f t="shared" si="4"/>
        <v>805.7444367181422</v>
      </c>
      <c r="K16" s="7">
        <f t="shared" si="5"/>
        <v>-0.16936513036605394</v>
      </c>
      <c r="L16">
        <f t="shared" si="6"/>
        <v>-10000</v>
      </c>
      <c r="O16" s="3">
        <f>SUM(H$4:H15)+G16</f>
        <v>107982.53305241298</v>
      </c>
      <c r="P16" s="7">
        <f>O16/SUM($C$4:C16)-1</f>
        <v>-0.16936513036605394</v>
      </c>
    </row>
    <row r="17" spans="1:16" x14ac:dyDescent="0.2">
      <c r="A17" s="2">
        <f>净值数据!A17</f>
        <v>41333</v>
      </c>
      <c r="B17" s="8">
        <f>净值数据!F17</f>
        <v>131.09432853664001</v>
      </c>
      <c r="C17">
        <v>10000</v>
      </c>
      <c r="D17">
        <f t="shared" si="7"/>
        <v>140000</v>
      </c>
      <c r="E17" s="3">
        <f t="shared" si="0"/>
        <v>76.280950607295466</v>
      </c>
      <c r="F17">
        <f t="shared" si="8"/>
        <v>882.02538732543769</v>
      </c>
      <c r="G17" s="3">
        <f t="shared" si="1"/>
        <v>115628.52590369809</v>
      </c>
      <c r="H17">
        <f t="shared" si="2"/>
        <v>0</v>
      </c>
      <c r="I17">
        <f t="shared" si="3"/>
        <v>140000</v>
      </c>
      <c r="J17">
        <f t="shared" si="4"/>
        <v>882.02538732543769</v>
      </c>
      <c r="K17" s="7">
        <f t="shared" si="5"/>
        <v>-0.174081957830728</v>
      </c>
      <c r="L17">
        <f t="shared" si="6"/>
        <v>-10000</v>
      </c>
      <c r="O17" s="3">
        <f>SUM(H$4:H16)+G17</f>
        <v>115628.52590369809</v>
      </c>
      <c r="P17" s="7">
        <f>O17/SUM($C$4:C17)-1</f>
        <v>-0.174081957830728</v>
      </c>
    </row>
    <row r="18" spans="1:16" x14ac:dyDescent="0.2">
      <c r="A18" s="2">
        <f>净值数据!A18</f>
        <v>41362</v>
      </c>
      <c r="B18" s="8">
        <f>净值数据!F18</f>
        <v>126.49479038113</v>
      </c>
      <c r="C18">
        <v>10000</v>
      </c>
      <c r="D18">
        <f t="shared" si="7"/>
        <v>150000</v>
      </c>
      <c r="E18" s="3">
        <f t="shared" si="0"/>
        <v>79.054639087269166</v>
      </c>
      <c r="F18">
        <f t="shared" si="8"/>
        <v>961.08002641270684</v>
      </c>
      <c r="G18" s="3">
        <f t="shared" si="1"/>
        <v>121571.61648056624</v>
      </c>
      <c r="H18">
        <f t="shared" si="2"/>
        <v>0</v>
      </c>
      <c r="I18">
        <f t="shared" si="3"/>
        <v>150000</v>
      </c>
      <c r="J18">
        <f t="shared" si="4"/>
        <v>961.08002641270684</v>
      </c>
      <c r="K18" s="7">
        <f t="shared" si="5"/>
        <v>-0.18952255679622509</v>
      </c>
      <c r="L18">
        <f t="shared" si="6"/>
        <v>-10000</v>
      </c>
      <c r="O18" s="3">
        <f>SUM(H$4:H17)+G18</f>
        <v>121571.61648056624</v>
      </c>
      <c r="P18" s="7">
        <f>O18/SUM($C$4:C18)-1</f>
        <v>-0.18952255679622509</v>
      </c>
    </row>
    <row r="19" spans="1:16" x14ac:dyDescent="0.2">
      <c r="A19" s="2">
        <f>净值数据!A19</f>
        <v>41390</v>
      </c>
      <c r="B19" s="8">
        <f>净值数据!F19</f>
        <v>130.33772698337</v>
      </c>
      <c r="C19">
        <v>10000</v>
      </c>
      <c r="D19">
        <f t="shared" si="7"/>
        <v>160000</v>
      </c>
      <c r="E19" s="3">
        <f t="shared" si="0"/>
        <v>76.723756286435133</v>
      </c>
      <c r="F19">
        <f t="shared" si="8"/>
        <v>1037.8037826991419</v>
      </c>
      <c r="G19" s="3">
        <f t="shared" si="1"/>
        <v>135264.98609174942</v>
      </c>
      <c r="H19">
        <f t="shared" si="2"/>
        <v>0</v>
      </c>
      <c r="I19">
        <f t="shared" si="3"/>
        <v>160000</v>
      </c>
      <c r="J19">
        <f t="shared" si="4"/>
        <v>1037.8037826991419</v>
      </c>
      <c r="K19" s="7">
        <f t="shared" si="5"/>
        <v>-0.15459383692656614</v>
      </c>
      <c r="L19">
        <f t="shared" si="6"/>
        <v>-10000</v>
      </c>
      <c r="O19" s="3">
        <f>SUM(H$4:H18)+G19</f>
        <v>135264.98609174942</v>
      </c>
      <c r="P19" s="7">
        <f>O19/SUM($C$4:C19)-1</f>
        <v>-0.15459383692656614</v>
      </c>
    </row>
    <row r="20" spans="1:16" x14ac:dyDescent="0.2">
      <c r="A20" s="2">
        <f>净值数据!A20</f>
        <v>41425</v>
      </c>
      <c r="B20" s="8">
        <f>净值数据!F20</f>
        <v>147.64966945469999</v>
      </c>
      <c r="C20">
        <v>10000</v>
      </c>
      <c r="D20">
        <f t="shared" si="7"/>
        <v>170000</v>
      </c>
      <c r="E20" s="3">
        <f t="shared" si="0"/>
        <v>67.727886130270505</v>
      </c>
      <c r="F20">
        <f t="shared" si="8"/>
        <v>1105.5316688294124</v>
      </c>
      <c r="G20" s="3">
        <f t="shared" si="1"/>
        <v>163231.38547436561</v>
      </c>
      <c r="H20">
        <f t="shared" si="2"/>
        <v>0</v>
      </c>
      <c r="I20">
        <f t="shared" si="3"/>
        <v>170000</v>
      </c>
      <c r="J20">
        <f t="shared" si="4"/>
        <v>1105.5316688294124</v>
      </c>
      <c r="K20" s="7">
        <f t="shared" si="5"/>
        <v>-3.9815379562555209E-2</v>
      </c>
      <c r="L20">
        <f t="shared" si="6"/>
        <v>-10000</v>
      </c>
      <c r="O20" s="3">
        <f>SUM(H$4:H19)+G20</f>
        <v>163231.38547436561</v>
      </c>
      <c r="P20" s="7">
        <f>O20/SUM($C$4:C20)-1</f>
        <v>-3.9815379562555209E-2</v>
      </c>
    </row>
    <row r="21" spans="1:16" x14ac:dyDescent="0.2">
      <c r="A21" s="2">
        <f>净值数据!A21</f>
        <v>41453</v>
      </c>
      <c r="B21" s="8">
        <f>净值数据!F21</f>
        <v>148.83947224950001</v>
      </c>
      <c r="C21">
        <v>10000</v>
      </c>
      <c r="D21">
        <f t="shared" si="7"/>
        <v>180000</v>
      </c>
      <c r="E21" s="3">
        <f t="shared" si="0"/>
        <v>67.186478484934241</v>
      </c>
      <c r="F21">
        <f t="shared" si="8"/>
        <v>1172.7181473143467</v>
      </c>
      <c r="G21" s="3">
        <f t="shared" si="1"/>
        <v>174546.75014367877</v>
      </c>
      <c r="H21">
        <f t="shared" si="2"/>
        <v>0</v>
      </c>
      <c r="I21">
        <f t="shared" si="3"/>
        <v>180000</v>
      </c>
      <c r="J21">
        <f t="shared" si="4"/>
        <v>1172.7181473143467</v>
      </c>
      <c r="K21" s="7">
        <f t="shared" si="5"/>
        <v>-3.0295832535117917E-2</v>
      </c>
      <c r="L21">
        <f t="shared" si="6"/>
        <v>-10000</v>
      </c>
      <c r="O21" s="3">
        <f>SUM(H$4:H20)+G21</f>
        <v>174546.75014367877</v>
      </c>
      <c r="P21" s="7">
        <f>O21/SUM($C$4:C21)-1</f>
        <v>-3.0295832535117917E-2</v>
      </c>
    </row>
    <row r="22" spans="1:16" x14ac:dyDescent="0.2">
      <c r="A22" s="2">
        <f>净值数据!A22</f>
        <v>41486</v>
      </c>
      <c r="B22" s="8">
        <f>净值数据!F22</f>
        <v>130.37090541166</v>
      </c>
      <c r="C22">
        <v>10000</v>
      </c>
      <c r="D22">
        <f t="shared" si="7"/>
        <v>190000</v>
      </c>
      <c r="E22" s="3">
        <f t="shared" si="0"/>
        <v>76.704230659624059</v>
      </c>
      <c r="F22">
        <f t="shared" si="8"/>
        <v>1249.4223779739707</v>
      </c>
      <c r="G22" s="3">
        <f t="shared" si="1"/>
        <v>162888.32665805586</v>
      </c>
      <c r="H22">
        <f t="shared" si="2"/>
        <v>0</v>
      </c>
      <c r="I22">
        <f t="shared" si="3"/>
        <v>190000</v>
      </c>
      <c r="J22">
        <f t="shared" si="4"/>
        <v>1249.4223779739707</v>
      </c>
      <c r="K22" s="7">
        <f t="shared" si="5"/>
        <v>-0.14269301758917974</v>
      </c>
      <c r="L22">
        <f t="shared" si="6"/>
        <v>-10000</v>
      </c>
      <c r="O22" s="3">
        <f>SUM(H$4:H21)+G22</f>
        <v>162888.32665805586</v>
      </c>
      <c r="P22" s="7">
        <f>O22/SUM($C$4:C22)-1</f>
        <v>-0.14269301758917974</v>
      </c>
    </row>
    <row r="23" spans="1:16" x14ac:dyDescent="0.2">
      <c r="A23" s="2">
        <f>净值数据!A23</f>
        <v>41516</v>
      </c>
      <c r="B23" s="8">
        <f>净值数据!F23</f>
        <v>130.58754549187</v>
      </c>
      <c r="C23">
        <v>10000</v>
      </c>
      <c r="D23">
        <f t="shared" si="7"/>
        <v>200000</v>
      </c>
      <c r="E23" s="3">
        <f t="shared" si="0"/>
        <v>76.576981076825362</v>
      </c>
      <c r="F23">
        <f t="shared" si="8"/>
        <v>1325.9993590507961</v>
      </c>
      <c r="G23" s="3">
        <f t="shared" si="1"/>
        <v>173159.0016222363</v>
      </c>
      <c r="H23">
        <f t="shared" si="2"/>
        <v>0</v>
      </c>
      <c r="I23">
        <f t="shared" si="3"/>
        <v>200000</v>
      </c>
      <c r="J23">
        <f t="shared" si="4"/>
        <v>1325.9993590507961</v>
      </c>
      <c r="K23" s="7">
        <f t="shared" si="5"/>
        <v>-0.13420499188881851</v>
      </c>
      <c r="L23">
        <f t="shared" si="6"/>
        <v>-10000</v>
      </c>
      <c r="O23" s="3">
        <f>SUM(H$4:H22)+G23</f>
        <v>173159.0016222363</v>
      </c>
      <c r="P23" s="7">
        <f>O23/SUM($C$4:C23)-1</f>
        <v>-0.13420499188881851</v>
      </c>
    </row>
    <row r="24" spans="1:16" x14ac:dyDescent="0.2">
      <c r="A24" s="2">
        <f>净值数据!A24</f>
        <v>41547</v>
      </c>
      <c r="B24" s="8">
        <f>净值数据!F24</f>
        <v>105.17875894161</v>
      </c>
      <c r="C24">
        <v>10000</v>
      </c>
      <c r="D24">
        <f t="shared" si="7"/>
        <v>210000</v>
      </c>
      <c r="E24" s="3">
        <f t="shared" si="0"/>
        <v>95.076231176596224</v>
      </c>
      <c r="F24">
        <f t="shared" si="8"/>
        <v>1421.0755902273922</v>
      </c>
      <c r="G24" s="3">
        <f t="shared" si="1"/>
        <v>149466.96694233303</v>
      </c>
      <c r="H24">
        <f t="shared" si="2"/>
        <v>0</v>
      </c>
      <c r="I24">
        <f t="shared" si="3"/>
        <v>210000</v>
      </c>
      <c r="J24">
        <f t="shared" si="4"/>
        <v>1421.0755902273922</v>
      </c>
      <c r="K24" s="7">
        <f t="shared" si="5"/>
        <v>-0.28825253836984266</v>
      </c>
      <c r="L24">
        <f t="shared" si="6"/>
        <v>-10000</v>
      </c>
      <c r="O24" s="3">
        <f>SUM(H$4:H23)+G24</f>
        <v>149466.96694233303</v>
      </c>
      <c r="P24" s="7">
        <f>O24/SUM($C$4:C24)-1</f>
        <v>-0.28825253836984266</v>
      </c>
    </row>
    <row r="25" spans="1:16" x14ac:dyDescent="0.2">
      <c r="A25" s="2">
        <f>净值数据!A25</f>
        <v>41578</v>
      </c>
      <c r="B25" s="8">
        <f>净值数据!F25</f>
        <v>104.5365758467</v>
      </c>
      <c r="C25">
        <v>10000</v>
      </c>
      <c r="D25">
        <f t="shared" si="7"/>
        <v>220000</v>
      </c>
      <c r="E25" s="3">
        <f t="shared" si="0"/>
        <v>95.660298024920223</v>
      </c>
      <c r="F25">
        <f t="shared" si="8"/>
        <v>1516.7358882523124</v>
      </c>
      <c r="G25" s="3">
        <f t="shared" si="1"/>
        <v>158554.37622169976</v>
      </c>
      <c r="H25">
        <f t="shared" si="2"/>
        <v>0</v>
      </c>
      <c r="I25">
        <f t="shared" si="3"/>
        <v>220000</v>
      </c>
      <c r="J25">
        <f t="shared" si="4"/>
        <v>1516.7358882523124</v>
      </c>
      <c r="K25" s="7">
        <f t="shared" si="5"/>
        <v>-0.27929828990136474</v>
      </c>
      <c r="L25">
        <f t="shared" si="6"/>
        <v>-10000</v>
      </c>
      <c r="O25" s="3">
        <f>SUM(H$4:H24)+G25</f>
        <v>158554.37622169976</v>
      </c>
      <c r="P25" s="7">
        <f>O25/SUM($C$4:C25)-1</f>
        <v>-0.27929828990136474</v>
      </c>
    </row>
    <row r="26" spans="1:16" x14ac:dyDescent="0.2">
      <c r="A26" s="2">
        <f>净值数据!A26</f>
        <v>41607</v>
      </c>
      <c r="B26" s="8">
        <f>净值数据!F26</f>
        <v>109.43418908856999</v>
      </c>
      <c r="C26">
        <v>10000</v>
      </c>
      <c r="D26">
        <f t="shared" si="7"/>
        <v>230000</v>
      </c>
      <c r="E26" s="3">
        <f t="shared" si="0"/>
        <v>91.379120942784638</v>
      </c>
      <c r="F26">
        <f t="shared" si="8"/>
        <v>1608.1150091950969</v>
      </c>
      <c r="G26" s="3">
        <f t="shared" si="1"/>
        <v>175982.76199242371</v>
      </c>
      <c r="H26">
        <f>IF(K26&gt;$N$2,G26*$N$1,0)</f>
        <v>0</v>
      </c>
      <c r="I26">
        <f t="shared" si="3"/>
        <v>230000</v>
      </c>
      <c r="J26">
        <f t="shared" si="4"/>
        <v>1608.1150091950969</v>
      </c>
      <c r="K26" s="7">
        <f t="shared" si="5"/>
        <v>-0.23485755655467955</v>
      </c>
      <c r="L26">
        <f t="shared" si="6"/>
        <v>-10000</v>
      </c>
      <c r="O26" s="3">
        <f>SUM(H$4:H25)+G26</f>
        <v>175982.76199242371</v>
      </c>
      <c r="P26" s="7">
        <f>O26/SUM($C$4:C26)-1</f>
        <v>-0.23485755655467955</v>
      </c>
    </row>
    <row r="27" spans="1:16" x14ac:dyDescent="0.2">
      <c r="A27" s="2">
        <f>净值数据!A27</f>
        <v>41639</v>
      </c>
      <c r="B27" s="8">
        <f>净值数据!F27</f>
        <v>99.329476775955001</v>
      </c>
      <c r="C27">
        <v>10000</v>
      </c>
      <c r="D27">
        <f t="shared" si="7"/>
        <v>240000</v>
      </c>
      <c r="E27" s="3">
        <f t="shared" si="0"/>
        <v>100.67504958830843</v>
      </c>
      <c r="F27">
        <f t="shared" si="8"/>
        <v>1708.7900587834054</v>
      </c>
      <c r="G27" s="3">
        <f t="shared" si="1"/>
        <v>169733.22245890903</v>
      </c>
      <c r="H27">
        <f t="shared" si="2"/>
        <v>0</v>
      </c>
      <c r="I27">
        <f t="shared" si="3"/>
        <v>240000</v>
      </c>
      <c r="J27">
        <f t="shared" si="4"/>
        <v>1708.7900587834054</v>
      </c>
      <c r="K27" s="7">
        <f t="shared" si="5"/>
        <v>-0.29277823975454564</v>
      </c>
      <c r="L27">
        <f t="shared" si="6"/>
        <v>-10000</v>
      </c>
      <c r="O27" s="3">
        <f>SUM(H$4:H26)+G27</f>
        <v>169733.22245890903</v>
      </c>
      <c r="P27" s="7">
        <f>O27/SUM($C$4:C27)-1</f>
        <v>-0.29277823975454564</v>
      </c>
    </row>
    <row r="28" spans="1:16" x14ac:dyDescent="0.2">
      <c r="A28" s="2">
        <f>净值数据!A28</f>
        <v>41669</v>
      </c>
      <c r="B28" s="8">
        <f>净值数据!F28</f>
        <v>102.28506644167</v>
      </c>
      <c r="C28">
        <v>10000</v>
      </c>
      <c r="D28">
        <f t="shared" si="7"/>
        <v>250000</v>
      </c>
      <c r="E28" s="3">
        <f t="shared" si="0"/>
        <v>97.765982346041596</v>
      </c>
      <c r="F28">
        <f t="shared" si="8"/>
        <v>1806.5560411294468</v>
      </c>
      <c r="G28" s="3">
        <f t="shared" si="1"/>
        <v>184783.7046975258</v>
      </c>
      <c r="H28">
        <f t="shared" si="2"/>
        <v>0</v>
      </c>
      <c r="I28">
        <f t="shared" si="3"/>
        <v>250000</v>
      </c>
      <c r="J28">
        <f t="shared" si="4"/>
        <v>1806.5560411294468</v>
      </c>
      <c r="K28" s="7">
        <f t="shared" si="5"/>
        <v>-0.26086518120989677</v>
      </c>
      <c r="L28">
        <f t="shared" si="6"/>
        <v>-10000</v>
      </c>
      <c r="O28" s="3">
        <f>SUM(H$4:H27)+G28</f>
        <v>184783.7046975258</v>
      </c>
      <c r="P28" s="7">
        <f>O28/SUM($C$4:C28)-1</f>
        <v>-0.26086518120989677</v>
      </c>
    </row>
    <row r="29" spans="1:16" x14ac:dyDescent="0.2">
      <c r="A29" s="2">
        <f>净值数据!A29</f>
        <v>41698</v>
      </c>
      <c r="B29" s="8">
        <f>净值数据!F29</f>
        <v>116.07266011784</v>
      </c>
      <c r="C29">
        <v>10000</v>
      </c>
      <c r="D29">
        <f t="shared" si="7"/>
        <v>260000</v>
      </c>
      <c r="E29" s="3">
        <f t="shared" si="0"/>
        <v>86.152932050042949</v>
      </c>
      <c r="F29">
        <f t="shared" si="8"/>
        <v>1892.7089731794897</v>
      </c>
      <c r="G29" s="3">
        <f t="shared" si="1"/>
        <v>219691.76534584886</v>
      </c>
      <c r="H29">
        <f t="shared" si="2"/>
        <v>0</v>
      </c>
      <c r="I29">
        <f t="shared" si="3"/>
        <v>260000</v>
      </c>
      <c r="J29">
        <f t="shared" si="4"/>
        <v>1892.7089731794897</v>
      </c>
      <c r="K29" s="7">
        <f t="shared" si="5"/>
        <v>-0.15503167174673516</v>
      </c>
      <c r="L29">
        <f t="shared" si="6"/>
        <v>-10000</v>
      </c>
      <c r="O29" s="3">
        <f>SUM(H$4:H28)+G29</f>
        <v>219691.76534584886</v>
      </c>
      <c r="P29" s="7">
        <f>O29/SUM($C$4:C29)-1</f>
        <v>-0.15503167174673516</v>
      </c>
    </row>
    <row r="30" spans="1:16" x14ac:dyDescent="0.2">
      <c r="A30" s="2">
        <f>净值数据!A30</f>
        <v>41729</v>
      </c>
      <c r="B30" s="8">
        <f>净值数据!F30</f>
        <v>119.69364431563</v>
      </c>
      <c r="C30">
        <v>10000</v>
      </c>
      <c r="D30">
        <f t="shared" si="7"/>
        <v>270000</v>
      </c>
      <c r="E30" s="3">
        <f t="shared" si="0"/>
        <v>83.546624861969946</v>
      </c>
      <c r="F30">
        <f t="shared" si="8"/>
        <v>1976.2555980414597</v>
      </c>
      <c r="G30" s="3">
        <f t="shared" si="1"/>
        <v>236545.23462874713</v>
      </c>
      <c r="H30">
        <f t="shared" si="2"/>
        <v>0</v>
      </c>
      <c r="I30">
        <f t="shared" si="3"/>
        <v>270000</v>
      </c>
      <c r="J30">
        <f t="shared" si="4"/>
        <v>1976.2555980414597</v>
      </c>
      <c r="K30" s="7">
        <f t="shared" si="5"/>
        <v>-0.12390653841204768</v>
      </c>
      <c r="L30">
        <f t="shared" si="6"/>
        <v>-10000</v>
      </c>
      <c r="O30" s="3">
        <f>SUM(H$4:H29)+G30</f>
        <v>236545.23462874713</v>
      </c>
      <c r="P30" s="7">
        <f>O30/SUM($C$4:C30)-1</f>
        <v>-0.12390653841204768</v>
      </c>
    </row>
    <row r="31" spans="1:16" x14ac:dyDescent="0.2">
      <c r="A31" s="2">
        <f>净值数据!A31</f>
        <v>41759</v>
      </c>
      <c r="B31" s="8">
        <f>净值数据!F31</f>
        <v>126.7963440882</v>
      </c>
      <c r="C31">
        <v>10000</v>
      </c>
      <c r="D31">
        <f t="shared" si="7"/>
        <v>280000</v>
      </c>
      <c r="E31" s="3">
        <f t="shared" si="0"/>
        <v>78.866627203730445</v>
      </c>
      <c r="F31">
        <f t="shared" si="8"/>
        <v>2055.1222252451903</v>
      </c>
      <c r="G31" s="3">
        <f t="shared" si="1"/>
        <v>260581.98481549643</v>
      </c>
      <c r="H31">
        <f t="shared" si="2"/>
        <v>0</v>
      </c>
      <c r="I31">
        <f t="shared" si="3"/>
        <v>280000</v>
      </c>
      <c r="J31">
        <f t="shared" si="4"/>
        <v>2055.1222252451903</v>
      </c>
      <c r="K31" s="7">
        <f t="shared" si="5"/>
        <v>-6.9350054230369884E-2</v>
      </c>
      <c r="L31">
        <f t="shared" si="6"/>
        <v>-10000</v>
      </c>
      <c r="O31" s="3">
        <f>SUM(H$4:H30)+G31</f>
        <v>260581.98481549643</v>
      </c>
      <c r="P31" s="7">
        <f>O31/SUM($C$4:C31)-1</f>
        <v>-6.9350054230369884E-2</v>
      </c>
    </row>
    <row r="32" spans="1:16" x14ac:dyDescent="0.2">
      <c r="A32" s="2">
        <f>净值数据!A32</f>
        <v>41789</v>
      </c>
      <c r="B32" s="8">
        <f>净值数据!F32</f>
        <v>118.54854674881</v>
      </c>
      <c r="C32">
        <v>10000</v>
      </c>
      <c r="D32">
        <f t="shared" si="7"/>
        <v>290000</v>
      </c>
      <c r="E32" s="3">
        <f t="shared" si="0"/>
        <v>84.353627895488145</v>
      </c>
      <c r="F32">
        <f t="shared" si="8"/>
        <v>2139.4758531406783</v>
      </c>
      <c r="G32" s="3">
        <f t="shared" si="1"/>
        <v>253631.75319399787</v>
      </c>
      <c r="H32">
        <f t="shared" si="2"/>
        <v>0</v>
      </c>
      <c r="I32">
        <f t="shared" si="3"/>
        <v>290000</v>
      </c>
      <c r="J32">
        <f t="shared" si="4"/>
        <v>2139.4758531406783</v>
      </c>
      <c r="K32" s="7">
        <f t="shared" si="5"/>
        <v>-0.12540774760690387</v>
      </c>
      <c r="L32">
        <f t="shared" si="6"/>
        <v>-10000</v>
      </c>
      <c r="O32" s="3">
        <f>SUM(H$4:H31)+G32</f>
        <v>253631.75319399787</v>
      </c>
      <c r="P32" s="7">
        <f>O32/SUM($C$4:C32)-1</f>
        <v>-0.12540774760690387</v>
      </c>
    </row>
    <row r="33" spans="1:16" x14ac:dyDescent="0.2">
      <c r="A33" s="2">
        <f>净值数据!A33</f>
        <v>41820</v>
      </c>
      <c r="B33" s="8">
        <f>净值数据!F33</f>
        <v>124.1546055126</v>
      </c>
      <c r="C33">
        <v>10000</v>
      </c>
      <c r="D33">
        <f t="shared" si="7"/>
        <v>300000</v>
      </c>
      <c r="E33" s="3">
        <f t="shared" si="0"/>
        <v>80.544736610557194</v>
      </c>
      <c r="F33">
        <f t="shared" si="8"/>
        <v>2220.0205897512355</v>
      </c>
      <c r="G33" s="3">
        <f t="shared" si="1"/>
        <v>275625.78055041423</v>
      </c>
      <c r="H33">
        <f t="shared" si="2"/>
        <v>0</v>
      </c>
      <c r="I33">
        <f t="shared" si="3"/>
        <v>300000</v>
      </c>
      <c r="J33">
        <f t="shared" si="4"/>
        <v>2220.0205897512355</v>
      </c>
      <c r="K33" s="7">
        <f t="shared" si="5"/>
        <v>-8.1247398165285922E-2</v>
      </c>
      <c r="L33">
        <f t="shared" si="6"/>
        <v>-10000</v>
      </c>
      <c r="O33" s="3">
        <f>SUM(H$4:H32)+G33</f>
        <v>275625.78055041423</v>
      </c>
      <c r="P33" s="7">
        <f>O33/SUM($C$4:C33)-1</f>
        <v>-8.1247398165285922E-2</v>
      </c>
    </row>
    <row r="34" spans="1:16" x14ac:dyDescent="0.2">
      <c r="A34" s="2">
        <f>净值数据!A34</f>
        <v>41851</v>
      </c>
      <c r="B34" s="8">
        <f>净值数据!F34</f>
        <v>140.14832106989999</v>
      </c>
      <c r="C34">
        <v>10000</v>
      </c>
      <c r="D34">
        <f t="shared" si="7"/>
        <v>310000</v>
      </c>
      <c r="E34" s="3">
        <f t="shared" si="0"/>
        <v>71.352977500261503</v>
      </c>
      <c r="F34">
        <f t="shared" si="8"/>
        <v>2291.3735672514972</v>
      </c>
      <c r="G34" s="3">
        <f t="shared" si="1"/>
        <v>321132.15839424491</v>
      </c>
      <c r="H34">
        <f t="shared" si="2"/>
        <v>0</v>
      </c>
      <c r="I34">
        <f t="shared" si="3"/>
        <v>310000</v>
      </c>
      <c r="J34">
        <f t="shared" si="4"/>
        <v>2291.3735672514972</v>
      </c>
      <c r="K34" s="7">
        <f t="shared" si="5"/>
        <v>3.5910188368531992E-2</v>
      </c>
      <c r="L34">
        <f t="shared" si="6"/>
        <v>-10000</v>
      </c>
      <c r="O34" s="3">
        <f>SUM(H$4:H33)+G34</f>
        <v>321132.15839424491</v>
      </c>
      <c r="P34" s="7">
        <f>O34/SUM($C$4:C34)-1</f>
        <v>3.5910188368531992E-2</v>
      </c>
    </row>
    <row r="35" spans="1:16" x14ac:dyDescent="0.2">
      <c r="A35" s="2">
        <f>净值数据!A35</f>
        <v>41880</v>
      </c>
      <c r="B35" s="8">
        <f>净值数据!F35</f>
        <v>138.36444027510001</v>
      </c>
      <c r="C35">
        <v>10000</v>
      </c>
      <c r="D35">
        <f t="shared" si="7"/>
        <v>320000</v>
      </c>
      <c r="E35" s="3">
        <f t="shared" si="0"/>
        <v>72.272904657567537</v>
      </c>
      <c r="F35">
        <f t="shared" si="8"/>
        <v>2363.6464719090645</v>
      </c>
      <c r="G35" s="3">
        <f t="shared" si="1"/>
        <v>327044.62109391263</v>
      </c>
      <c r="H35">
        <f t="shared" si="2"/>
        <v>0</v>
      </c>
      <c r="I35">
        <f t="shared" si="3"/>
        <v>320000</v>
      </c>
      <c r="J35">
        <f t="shared" si="4"/>
        <v>2363.6464719090645</v>
      </c>
      <c r="K35" s="7">
        <f t="shared" si="5"/>
        <v>2.2014440918477041E-2</v>
      </c>
      <c r="L35">
        <f t="shared" si="6"/>
        <v>-10000</v>
      </c>
      <c r="O35" s="3">
        <f>SUM(H$4:H34)+G35</f>
        <v>327044.62109391263</v>
      </c>
      <c r="P35" s="7">
        <f>O35/SUM($C$4:C35)-1</f>
        <v>2.2014440918477041E-2</v>
      </c>
    </row>
    <row r="36" spans="1:16" x14ac:dyDescent="0.2">
      <c r="A36" s="2">
        <f>净值数据!A36</f>
        <v>41912</v>
      </c>
      <c r="B36" s="8">
        <f>净值数据!F36</f>
        <v>141.77480061809999</v>
      </c>
      <c r="C36">
        <v>10000</v>
      </c>
      <c r="D36">
        <f t="shared" si="7"/>
        <v>330000</v>
      </c>
      <c r="E36" s="3">
        <f t="shared" si="0"/>
        <v>70.534396496434425</v>
      </c>
      <c r="F36">
        <f t="shared" si="8"/>
        <v>2434.180868405499</v>
      </c>
      <c r="G36" s="3">
        <f t="shared" si="1"/>
        <v>345105.50728658313</v>
      </c>
      <c r="H36">
        <f t="shared" si="2"/>
        <v>0</v>
      </c>
      <c r="I36">
        <f t="shared" si="3"/>
        <v>330000</v>
      </c>
      <c r="J36">
        <f t="shared" si="4"/>
        <v>2434.180868405499</v>
      </c>
      <c r="K36" s="7">
        <f t="shared" si="5"/>
        <v>4.577426450479738E-2</v>
      </c>
      <c r="L36">
        <f t="shared" si="6"/>
        <v>-10000</v>
      </c>
      <c r="O36" s="3">
        <f>SUM(H$4:H35)+G36</f>
        <v>345105.50728658313</v>
      </c>
      <c r="P36" s="7">
        <f>O36/SUM($C$4:C36)-1</f>
        <v>4.577426450479738E-2</v>
      </c>
    </row>
    <row r="37" spans="1:16" x14ac:dyDescent="0.2">
      <c r="A37" s="2">
        <f>净值数据!A37</f>
        <v>41943</v>
      </c>
      <c r="B37" s="8">
        <f>净值数据!F37</f>
        <v>137.0090406516</v>
      </c>
      <c r="C37">
        <v>10000</v>
      </c>
      <c r="D37">
        <f t="shared" si="7"/>
        <v>340000</v>
      </c>
      <c r="E37" s="3">
        <f t="shared" si="0"/>
        <v>72.987884247937899</v>
      </c>
      <c r="F37">
        <f t="shared" si="8"/>
        <v>2507.168752653437</v>
      </c>
      <c r="G37" s="3">
        <f t="shared" si="1"/>
        <v>343504.785552716</v>
      </c>
      <c r="H37">
        <f t="shared" si="2"/>
        <v>0</v>
      </c>
      <c r="I37">
        <f t="shared" si="3"/>
        <v>340000</v>
      </c>
      <c r="J37">
        <f t="shared" si="4"/>
        <v>2507.168752653437</v>
      </c>
      <c r="K37" s="7">
        <f t="shared" si="5"/>
        <v>1.030819280210582E-2</v>
      </c>
      <c r="L37">
        <f t="shared" si="6"/>
        <v>-10000</v>
      </c>
      <c r="O37" s="3">
        <f>SUM(H$4:H36)+G37</f>
        <v>343504.785552716</v>
      </c>
      <c r="P37" s="7">
        <f>O37/SUM($C$4:C37)-1</f>
        <v>1.030819280210582E-2</v>
      </c>
    </row>
    <row r="38" spans="1:16" x14ac:dyDescent="0.2">
      <c r="A38" s="2">
        <f>净值数据!A38</f>
        <v>41971</v>
      </c>
      <c r="B38" s="8">
        <f>净值数据!F38</f>
        <v>136.2745015008</v>
      </c>
      <c r="C38">
        <v>10000</v>
      </c>
      <c r="D38">
        <f t="shared" si="7"/>
        <v>350000</v>
      </c>
      <c r="E38" s="3">
        <f t="shared" si="0"/>
        <v>73.381299435105944</v>
      </c>
      <c r="F38">
        <f t="shared" si="8"/>
        <v>2580.550052088543</v>
      </c>
      <c r="G38" s="3">
        <f t="shared" si="1"/>
        <v>351663.17194622965</v>
      </c>
      <c r="H38">
        <f t="shared" si="2"/>
        <v>0</v>
      </c>
      <c r="I38">
        <f t="shared" si="3"/>
        <v>350000</v>
      </c>
      <c r="J38">
        <f t="shared" si="4"/>
        <v>2580.550052088543</v>
      </c>
      <c r="K38" s="7">
        <f t="shared" si="5"/>
        <v>4.751919846370356E-3</v>
      </c>
      <c r="L38">
        <f t="shared" si="6"/>
        <v>-10000</v>
      </c>
      <c r="O38" s="3">
        <f>SUM(H$4:H37)+G38</f>
        <v>351663.17194622965</v>
      </c>
      <c r="P38" s="7">
        <f>O38/SUM($C$4:C38)-1</f>
        <v>4.751919846370356E-3</v>
      </c>
    </row>
    <row r="39" spans="1:16" x14ac:dyDescent="0.2">
      <c r="A39" s="2">
        <f>净值数据!A39</f>
        <v>42004</v>
      </c>
      <c r="B39" s="8">
        <f>净值数据!F39</f>
        <v>165.81346877940001</v>
      </c>
      <c r="C39">
        <v>10000</v>
      </c>
      <c r="D39">
        <f t="shared" si="7"/>
        <v>360000</v>
      </c>
      <c r="E39" s="3">
        <f t="shared" si="0"/>
        <v>60.308731694794382</v>
      </c>
      <c r="F39">
        <f t="shared" si="8"/>
        <v>2640.8587837833375</v>
      </c>
      <c r="G39" s="3">
        <f t="shared" si="1"/>
        <v>437889.9554956627</v>
      </c>
      <c r="H39">
        <f t="shared" si="2"/>
        <v>0</v>
      </c>
      <c r="I39">
        <f t="shared" si="3"/>
        <v>360000</v>
      </c>
      <c r="J39">
        <f t="shared" si="4"/>
        <v>2640.8587837833375</v>
      </c>
      <c r="K39" s="7">
        <f t="shared" si="5"/>
        <v>0.21636098748795196</v>
      </c>
      <c r="L39">
        <f t="shared" si="6"/>
        <v>-10000</v>
      </c>
      <c r="O39" s="3">
        <f>SUM(H$4:H38)+G39</f>
        <v>437889.9554956627</v>
      </c>
      <c r="P39" s="6">
        <f>O39/SUM($C$4:C39)-1</f>
        <v>0.21636098748795196</v>
      </c>
    </row>
    <row r="40" spans="1:16" x14ac:dyDescent="0.2">
      <c r="A40" s="2">
        <f>净值数据!A40</f>
        <v>42034</v>
      </c>
      <c r="B40" s="8">
        <f>净值数据!F40</f>
        <v>154.93529373659999</v>
      </c>
      <c r="C40">
        <v>10000</v>
      </c>
      <c r="D40">
        <f t="shared" si="7"/>
        <v>370000</v>
      </c>
      <c r="E40" s="3">
        <f t="shared" si="0"/>
        <v>64.543073168342431</v>
      </c>
      <c r="F40">
        <f t="shared" si="8"/>
        <v>2705.4018569516797</v>
      </c>
      <c r="G40" s="3">
        <f t="shared" si="1"/>
        <v>419162.23138235154</v>
      </c>
      <c r="H40">
        <f t="shared" si="2"/>
        <v>0</v>
      </c>
      <c r="I40">
        <f t="shared" si="3"/>
        <v>370000</v>
      </c>
      <c r="J40">
        <f t="shared" si="4"/>
        <v>2705.4018569516797</v>
      </c>
      <c r="K40" s="7">
        <f t="shared" si="5"/>
        <v>0.13287089562797716</v>
      </c>
      <c r="L40">
        <f t="shared" si="6"/>
        <v>-10000</v>
      </c>
      <c r="O40" s="3">
        <f>SUM(H$4:H39)+G40</f>
        <v>419162.23138235154</v>
      </c>
      <c r="P40" s="7">
        <f>O40/SUM($C$4:C40)-1</f>
        <v>0.13287089562797716</v>
      </c>
    </row>
    <row r="41" spans="1:16" x14ac:dyDescent="0.2">
      <c r="A41" s="2">
        <f>净值数据!A41</f>
        <v>42062</v>
      </c>
      <c r="B41" s="8">
        <f>净值数据!F41</f>
        <v>167.0639342385</v>
      </c>
      <c r="C41">
        <v>10000</v>
      </c>
      <c r="D41">
        <f t="shared" si="7"/>
        <v>380000</v>
      </c>
      <c r="E41" s="3">
        <f t="shared" si="0"/>
        <v>59.857323758005293</v>
      </c>
      <c r="F41">
        <f t="shared" si="8"/>
        <v>2765.2591807096851</v>
      </c>
      <c r="G41" s="3">
        <f t="shared" si="1"/>
        <v>461975.07791849121</v>
      </c>
      <c r="H41">
        <f t="shared" si="2"/>
        <v>0</v>
      </c>
      <c r="I41">
        <f t="shared" si="3"/>
        <v>380000</v>
      </c>
      <c r="J41">
        <f t="shared" si="4"/>
        <v>2765.2591807096851</v>
      </c>
      <c r="K41" s="7">
        <f t="shared" si="5"/>
        <v>0.21572388925918728</v>
      </c>
      <c r="L41">
        <f t="shared" si="6"/>
        <v>-10000</v>
      </c>
      <c r="O41" s="3">
        <f>SUM(H$4:H40)+G41</f>
        <v>461975.07791849121</v>
      </c>
      <c r="P41" s="7">
        <f>O41/SUM($C$4:C41)-1</f>
        <v>0.21572388925918728</v>
      </c>
    </row>
    <row r="42" spans="1:16" x14ac:dyDescent="0.2">
      <c r="A42" s="2">
        <f>净值数据!A42</f>
        <v>42094</v>
      </c>
      <c r="B42" s="8">
        <f>净值数据!F42</f>
        <v>171.35749046519999</v>
      </c>
      <c r="C42">
        <v>10000</v>
      </c>
      <c r="D42">
        <f t="shared" si="7"/>
        <v>390000</v>
      </c>
      <c r="E42" s="3">
        <f t="shared" si="0"/>
        <v>58.357530638737046</v>
      </c>
      <c r="F42">
        <f t="shared" si="8"/>
        <v>2823.6167113484221</v>
      </c>
      <c r="G42" s="3">
        <f t="shared" si="1"/>
        <v>483847.87369226658</v>
      </c>
      <c r="H42">
        <f t="shared" si="2"/>
        <v>0</v>
      </c>
      <c r="I42">
        <f t="shared" si="3"/>
        <v>390000</v>
      </c>
      <c r="J42">
        <f t="shared" si="4"/>
        <v>2823.6167113484221</v>
      </c>
      <c r="K42" s="7">
        <f t="shared" si="5"/>
        <v>0.24063557356991438</v>
      </c>
      <c r="L42">
        <f t="shared" si="6"/>
        <v>-10000</v>
      </c>
      <c r="O42" s="3">
        <f>SUM(H$4:H41)+G42</f>
        <v>483847.87369226658</v>
      </c>
      <c r="P42" s="7">
        <f>O42/SUM($C$4:C42)-1</f>
        <v>0.24063557356991438</v>
      </c>
    </row>
    <row r="43" spans="1:16" x14ac:dyDescent="0.2">
      <c r="A43" s="2">
        <f>净值数据!A43</f>
        <v>42124</v>
      </c>
      <c r="B43" s="8">
        <f>净值数据!F43</f>
        <v>220.56286905510001</v>
      </c>
      <c r="C43">
        <v>10000</v>
      </c>
      <c r="D43">
        <f t="shared" si="7"/>
        <v>400000</v>
      </c>
      <c r="E43" s="3">
        <f t="shared" si="0"/>
        <v>45.33854697683428</v>
      </c>
      <c r="F43">
        <f t="shared" si="8"/>
        <v>2868.9552583252562</v>
      </c>
      <c r="G43" s="3">
        <f t="shared" si="1"/>
        <v>632785.00296693412</v>
      </c>
      <c r="H43">
        <f t="shared" si="2"/>
        <v>316392.50148346706</v>
      </c>
      <c r="I43">
        <f t="shared" si="3"/>
        <v>200000</v>
      </c>
      <c r="J43">
        <f t="shared" si="4"/>
        <v>1434.4776291626281</v>
      </c>
      <c r="K43" s="7">
        <f t="shared" si="5"/>
        <v>0.58196250741733535</v>
      </c>
      <c r="L43">
        <f t="shared" si="6"/>
        <v>306392.50148346706</v>
      </c>
      <c r="O43" s="3">
        <f>SUM(H$4:H42)+G43</f>
        <v>632785.00296693412</v>
      </c>
      <c r="P43" s="7">
        <f>O43/SUM($C$4:C43)-1</f>
        <v>0.58196250741733535</v>
      </c>
    </row>
    <row r="44" spans="1:16" x14ac:dyDescent="0.2">
      <c r="A44" s="2">
        <f>净值数据!A44</f>
        <v>42153</v>
      </c>
      <c r="B44" s="8">
        <f>净值数据!F44</f>
        <v>230.7065049471</v>
      </c>
      <c r="C44">
        <v>10000</v>
      </c>
      <c r="D44">
        <f t="shared" si="7"/>
        <v>210000</v>
      </c>
      <c r="E44" s="3">
        <f t="shared" si="0"/>
        <v>43.345115051233414</v>
      </c>
      <c r="F44">
        <f t="shared" si="8"/>
        <v>1477.8227442138616</v>
      </c>
      <c r="G44" s="3">
        <f t="shared" si="1"/>
        <v>340943.32024891215</v>
      </c>
      <c r="H44">
        <f t="shared" si="2"/>
        <v>170471.66012445607</v>
      </c>
      <c r="I44">
        <f t="shared" si="3"/>
        <v>105000</v>
      </c>
      <c r="J44">
        <f t="shared" si="4"/>
        <v>738.9113721069308</v>
      </c>
      <c r="K44" s="7">
        <f t="shared" si="5"/>
        <v>0.62353962023291509</v>
      </c>
      <c r="L44">
        <f t="shared" si="6"/>
        <v>160471.66012445607</v>
      </c>
      <c r="O44" s="3">
        <f>SUM(H$4:H43)+G44</f>
        <v>657335.82173237926</v>
      </c>
      <c r="P44" s="7">
        <f>O44/SUM($C$4:C44)-1</f>
        <v>0.6032581017862908</v>
      </c>
    </row>
    <row r="45" spans="1:16" x14ac:dyDescent="0.2">
      <c r="A45" s="2">
        <f>净值数据!A45</f>
        <v>42185</v>
      </c>
      <c r="B45" s="8">
        <f>净值数据!F45</f>
        <v>225.3023954805</v>
      </c>
      <c r="C45">
        <v>10000</v>
      </c>
      <c r="D45">
        <f t="shared" si="7"/>
        <v>115000</v>
      </c>
      <c r="E45" s="3">
        <f t="shared" si="0"/>
        <v>44.38479217530336</v>
      </c>
      <c r="F45">
        <f t="shared" si="8"/>
        <v>783.29616428223414</v>
      </c>
      <c r="G45" s="3">
        <f t="shared" si="1"/>
        <v>176478.5021834746</v>
      </c>
      <c r="H45">
        <f t="shared" si="2"/>
        <v>88239.2510917373</v>
      </c>
      <c r="I45">
        <f t="shared" si="3"/>
        <v>57500</v>
      </c>
      <c r="J45">
        <f t="shared" si="4"/>
        <v>391.64808214111707</v>
      </c>
      <c r="K45" s="7">
        <f t="shared" si="5"/>
        <v>0.53459567116064877</v>
      </c>
      <c r="L45">
        <f t="shared" si="6"/>
        <v>78239.2510917373</v>
      </c>
      <c r="O45" s="3">
        <f>SUM(H$4:H44)+G45</f>
        <v>663342.6637913977</v>
      </c>
      <c r="P45" s="7">
        <f>O45/SUM($C$4:C45)-1</f>
        <v>0.57938729474142314</v>
      </c>
    </row>
    <row r="46" spans="1:16" x14ac:dyDescent="0.2">
      <c r="A46" s="2">
        <f>净值数据!A46</f>
        <v>42216</v>
      </c>
      <c r="B46" s="8">
        <f>净值数据!F46</f>
        <v>202.46588700000001</v>
      </c>
      <c r="C46">
        <v>10000</v>
      </c>
      <c r="D46">
        <f t="shared" si="7"/>
        <v>67500</v>
      </c>
      <c r="E46" s="3">
        <f t="shared" si="0"/>
        <v>49.391036426793221</v>
      </c>
      <c r="F46">
        <f t="shared" si="8"/>
        <v>441.03911856791029</v>
      </c>
      <c r="G46" s="3">
        <f t="shared" si="1"/>
        <v>89295.376342550138</v>
      </c>
      <c r="H46">
        <f t="shared" si="2"/>
        <v>0</v>
      </c>
      <c r="I46">
        <f t="shared" si="3"/>
        <v>67500</v>
      </c>
      <c r="J46">
        <f t="shared" si="4"/>
        <v>441.03911856791029</v>
      </c>
      <c r="K46" s="7">
        <f t="shared" si="5"/>
        <v>0.32289446433407609</v>
      </c>
      <c r="L46">
        <f t="shared" si="6"/>
        <v>-10000</v>
      </c>
      <c r="O46" s="3">
        <f>SUM(H$4:H45)+G46</f>
        <v>664398.78904221056</v>
      </c>
      <c r="P46" s="7">
        <f>O46/SUM($C$4:C46)-1</f>
        <v>0.54511346288886187</v>
      </c>
    </row>
    <row r="47" spans="1:16" x14ac:dyDescent="0.2">
      <c r="A47" s="2">
        <f>净值数据!A47</f>
        <v>42247</v>
      </c>
      <c r="B47" s="8">
        <f>净值数据!F47</f>
        <v>191.247693</v>
      </c>
      <c r="C47">
        <v>10000</v>
      </c>
      <c r="D47">
        <f t="shared" si="7"/>
        <v>77500</v>
      </c>
      <c r="E47" s="3">
        <f t="shared" si="0"/>
        <v>52.288212438724685</v>
      </c>
      <c r="F47">
        <f t="shared" si="8"/>
        <v>493.32733100663495</v>
      </c>
      <c r="G47" s="3">
        <f t="shared" si="1"/>
        <v>94347.713948866294</v>
      </c>
      <c r="H47">
        <f t="shared" si="2"/>
        <v>0</v>
      </c>
      <c r="I47">
        <f t="shared" si="3"/>
        <v>77500</v>
      </c>
      <c r="J47">
        <f t="shared" si="4"/>
        <v>493.32733100663495</v>
      </c>
      <c r="K47" s="7">
        <f t="shared" si="5"/>
        <v>0.21738985740472638</v>
      </c>
      <c r="L47">
        <f t="shared" si="6"/>
        <v>-10000</v>
      </c>
      <c r="O47" s="3">
        <f>SUM(H$4:H46)+G47</f>
        <v>669451.12664852664</v>
      </c>
      <c r="P47" s="7">
        <f>O47/SUM($C$4:C47)-1</f>
        <v>0.52147983329210601</v>
      </c>
    </row>
    <row r="48" spans="1:16" x14ac:dyDescent="0.2">
      <c r="A48" s="2">
        <f>净值数据!A48</f>
        <v>42277</v>
      </c>
      <c r="B48" s="8">
        <f>净值数据!F48</f>
        <v>186.29445899999999</v>
      </c>
      <c r="C48">
        <v>10000</v>
      </c>
      <c r="D48">
        <f t="shared" si="7"/>
        <v>87500</v>
      </c>
      <c r="E48" s="3">
        <f t="shared" si="0"/>
        <v>53.678461794722516</v>
      </c>
      <c r="F48">
        <f t="shared" si="8"/>
        <v>547.00579280135742</v>
      </c>
      <c r="G48" s="3">
        <f t="shared" si="1"/>
        <v>101904.14823979497</v>
      </c>
      <c r="H48">
        <f t="shared" si="2"/>
        <v>0</v>
      </c>
      <c r="I48">
        <f t="shared" si="3"/>
        <v>87500</v>
      </c>
      <c r="J48">
        <f t="shared" si="4"/>
        <v>547.00579280135742</v>
      </c>
      <c r="K48" s="7">
        <f t="shared" si="5"/>
        <v>0.16461883702622826</v>
      </c>
      <c r="L48">
        <f t="shared" si="6"/>
        <v>-10000</v>
      </c>
      <c r="O48" s="3">
        <f>SUM(H$4:H47)+G48</f>
        <v>677007.5609394554</v>
      </c>
      <c r="P48" s="7">
        <f>O48/SUM($C$4:C48)-1</f>
        <v>0.50446124653212321</v>
      </c>
    </row>
    <row r="49" spans="1:16" x14ac:dyDescent="0.2">
      <c r="A49" s="2">
        <f>净值数据!A49</f>
        <v>42307</v>
      </c>
      <c r="B49" s="8">
        <f>净值数据!F49</f>
        <v>209.347554</v>
      </c>
      <c r="C49">
        <v>10000</v>
      </c>
      <c r="D49">
        <f t="shared" si="7"/>
        <v>97500</v>
      </c>
      <c r="E49" s="3">
        <f t="shared" si="0"/>
        <v>47.767455644597597</v>
      </c>
      <c r="F49">
        <f t="shared" si="8"/>
        <v>594.77324844595501</v>
      </c>
      <c r="G49" s="3">
        <f t="shared" si="1"/>
        <v>124514.32474679498</v>
      </c>
      <c r="H49">
        <f t="shared" si="2"/>
        <v>0</v>
      </c>
      <c r="I49">
        <f t="shared" si="3"/>
        <v>97500</v>
      </c>
      <c r="J49">
        <f t="shared" si="4"/>
        <v>594.77324844595501</v>
      </c>
      <c r="K49" s="7">
        <f t="shared" si="5"/>
        <v>0.27706999740302551</v>
      </c>
      <c r="L49">
        <f t="shared" si="6"/>
        <v>-10000</v>
      </c>
      <c r="O49" s="3">
        <f>SUM(H$4:H48)+G49</f>
        <v>699617.7374464554</v>
      </c>
      <c r="P49" s="7">
        <f>O49/SUM($C$4:C49)-1</f>
        <v>0.52090812488359872</v>
      </c>
    </row>
    <row r="50" spans="1:16" x14ac:dyDescent="0.2">
      <c r="A50" s="2">
        <f>净值数据!A50</f>
        <v>42338</v>
      </c>
      <c r="B50" s="8">
        <f>净值数据!F50</f>
        <v>209.788059</v>
      </c>
      <c r="C50">
        <v>10000</v>
      </c>
      <c r="D50">
        <f t="shared" si="7"/>
        <v>107500</v>
      </c>
      <c r="E50" s="3">
        <f t="shared" si="0"/>
        <v>47.667155355110083</v>
      </c>
      <c r="F50">
        <f t="shared" si="8"/>
        <v>642.44040380106503</v>
      </c>
      <c r="G50" s="3">
        <f t="shared" si="1"/>
        <v>134776.32533660164</v>
      </c>
      <c r="H50">
        <f t="shared" si="2"/>
        <v>0</v>
      </c>
      <c r="I50">
        <f t="shared" si="3"/>
        <v>107500</v>
      </c>
      <c r="J50">
        <f t="shared" si="4"/>
        <v>642.44040380106503</v>
      </c>
      <c r="K50" s="7">
        <f t="shared" si="5"/>
        <v>0.25373325894513155</v>
      </c>
      <c r="L50">
        <f t="shared" si="6"/>
        <v>-10000</v>
      </c>
      <c r="O50" s="3">
        <f>SUM(H$4:H49)+G50</f>
        <v>709879.7380362621</v>
      </c>
      <c r="P50" s="7">
        <f>O50/SUM($C$4:C50)-1</f>
        <v>0.51038242135374912</v>
      </c>
    </row>
    <row r="51" spans="1:16" x14ac:dyDescent="0.2">
      <c r="A51" s="2">
        <f>净值数据!A51</f>
        <v>42369</v>
      </c>
      <c r="B51" s="8">
        <f>净值数据!F51</f>
        <v>213.58619100000001</v>
      </c>
      <c r="C51">
        <v>10000</v>
      </c>
      <c r="D51">
        <f t="shared" si="7"/>
        <v>117500</v>
      </c>
      <c r="E51" s="3">
        <f t="shared" si="0"/>
        <v>46.819506229220593</v>
      </c>
      <c r="F51">
        <f t="shared" si="8"/>
        <v>689.2599100302856</v>
      </c>
      <c r="G51" s="3">
        <f t="shared" si="1"/>
        <v>147216.39879237142</v>
      </c>
      <c r="H51">
        <f t="shared" si="2"/>
        <v>0</v>
      </c>
      <c r="I51">
        <f t="shared" si="3"/>
        <v>117500</v>
      </c>
      <c r="J51">
        <f t="shared" si="4"/>
        <v>689.2599100302856</v>
      </c>
      <c r="K51" s="7">
        <f t="shared" si="5"/>
        <v>0.25290552163720359</v>
      </c>
      <c r="L51">
        <f t="shared" si="6"/>
        <v>-10000</v>
      </c>
      <c r="O51" s="3">
        <f>SUM(H$4:H50)+G51</f>
        <v>722319.81149203179</v>
      </c>
      <c r="P51" s="7">
        <f>O51/SUM($C$4:C51)-1</f>
        <v>0.50483294060839956</v>
      </c>
    </row>
    <row r="52" spans="1:16" x14ac:dyDescent="0.2">
      <c r="A52" s="2">
        <f>净值数据!A52</f>
        <v>42398</v>
      </c>
      <c r="B52" s="8">
        <f>净值数据!F52</f>
        <v>196.41628499999999</v>
      </c>
      <c r="C52">
        <v>10000</v>
      </c>
      <c r="D52">
        <f t="shared" si="7"/>
        <v>127500</v>
      </c>
      <c r="E52" s="3">
        <f t="shared" si="0"/>
        <v>50.912275425634895</v>
      </c>
      <c r="F52">
        <f t="shared" si="8"/>
        <v>740.1721854559205</v>
      </c>
      <c r="G52" s="3">
        <f t="shared" si="1"/>
        <v>145381.87092758293</v>
      </c>
      <c r="H52">
        <f t="shared" si="2"/>
        <v>0</v>
      </c>
      <c r="I52">
        <f t="shared" si="3"/>
        <v>127500</v>
      </c>
      <c r="J52">
        <f t="shared" si="4"/>
        <v>740.1721854559205</v>
      </c>
      <c r="K52" s="7">
        <f t="shared" si="5"/>
        <v>0.14024996805947398</v>
      </c>
      <c r="L52">
        <f t="shared" si="6"/>
        <v>-10000</v>
      </c>
      <c r="O52" s="3">
        <f>SUM(H$4:H51)+G52</f>
        <v>720485.28362724336</v>
      </c>
      <c r="P52" s="7">
        <f>O52/SUM($C$4:C52)-1</f>
        <v>0.47037812985151706</v>
      </c>
    </row>
    <row r="53" spans="1:16" x14ac:dyDescent="0.2">
      <c r="A53" s="2">
        <f>净值数据!A53</f>
        <v>42429</v>
      </c>
      <c r="B53" s="8">
        <f>净值数据!F53</f>
        <v>210.37539899999999</v>
      </c>
      <c r="C53">
        <v>10000</v>
      </c>
      <c r="D53">
        <f t="shared" si="7"/>
        <v>137500</v>
      </c>
      <c r="E53" s="3">
        <f t="shared" si="0"/>
        <v>47.534075027470301</v>
      </c>
      <c r="F53">
        <f t="shared" si="8"/>
        <v>787.70626048339079</v>
      </c>
      <c r="G53" s="3">
        <f t="shared" si="1"/>
        <v>165714.01884399127</v>
      </c>
      <c r="H53">
        <f t="shared" si="2"/>
        <v>0</v>
      </c>
      <c r="I53">
        <f t="shared" si="3"/>
        <v>137500</v>
      </c>
      <c r="J53">
        <f t="shared" si="4"/>
        <v>787.70626048339079</v>
      </c>
      <c r="K53" s="7">
        <f t="shared" si="5"/>
        <v>0.20519286431993655</v>
      </c>
      <c r="L53">
        <f t="shared" si="6"/>
        <v>-10000</v>
      </c>
      <c r="O53" s="3">
        <f>SUM(H$4:H52)+G53</f>
        <v>740817.43154365174</v>
      </c>
      <c r="P53" s="7">
        <f>O53/SUM($C$4:C53)-1</f>
        <v>0.48163486308730352</v>
      </c>
    </row>
    <row r="54" spans="1:16" x14ac:dyDescent="0.2">
      <c r="A54" s="2">
        <f>净值数据!A54</f>
        <v>42460</v>
      </c>
      <c r="B54" s="8">
        <f>净值数据!F54</f>
        <v>242.414796</v>
      </c>
      <c r="C54">
        <v>10000</v>
      </c>
      <c r="D54">
        <f t="shared" si="7"/>
        <v>147500</v>
      </c>
      <c r="E54" s="3">
        <f t="shared" si="0"/>
        <v>41.251607430760949</v>
      </c>
      <c r="F54">
        <f t="shared" si="8"/>
        <v>828.95786791415173</v>
      </c>
      <c r="G54" s="3">
        <f t="shared" si="1"/>
        <v>200951.65244300404</v>
      </c>
      <c r="H54">
        <f t="shared" si="2"/>
        <v>0</v>
      </c>
      <c r="I54">
        <f t="shared" si="3"/>
        <v>147500</v>
      </c>
      <c r="J54">
        <f t="shared" si="4"/>
        <v>828.95786791415173</v>
      </c>
      <c r="K54" s="7">
        <f t="shared" si="5"/>
        <v>0.36238408435934955</v>
      </c>
      <c r="L54">
        <f t="shared" si="6"/>
        <v>-10000</v>
      </c>
      <c r="O54" s="3">
        <f>SUM(H$4:H53)+G54</f>
        <v>776055.06514266448</v>
      </c>
      <c r="P54" s="7">
        <f>O54/SUM($C$4:C54)-1</f>
        <v>0.52167659831894997</v>
      </c>
    </row>
    <row r="55" spans="1:16" x14ac:dyDescent="0.2">
      <c r="A55" s="2">
        <f>净值数据!A55</f>
        <v>42489</v>
      </c>
      <c r="B55" s="8">
        <f>净值数据!F55</f>
        <v>245.89967999999999</v>
      </c>
      <c r="C55">
        <v>10000</v>
      </c>
      <c r="D55">
        <f t="shared" si="7"/>
        <v>157500</v>
      </c>
      <c r="E55" s="3">
        <f t="shared" si="0"/>
        <v>40.666990701248579</v>
      </c>
      <c r="F55">
        <f t="shared" si="8"/>
        <v>869.62485861540029</v>
      </c>
      <c r="G55" s="3">
        <f t="shared" si="1"/>
        <v>213840.47445357215</v>
      </c>
      <c r="H55">
        <f t="shared" si="2"/>
        <v>0</v>
      </c>
      <c r="I55">
        <f t="shared" si="3"/>
        <v>157500</v>
      </c>
      <c r="J55">
        <f t="shared" si="4"/>
        <v>869.62485861540029</v>
      </c>
      <c r="K55" s="7">
        <f t="shared" si="5"/>
        <v>0.35771729811791841</v>
      </c>
      <c r="L55">
        <f t="shared" si="6"/>
        <v>-10000</v>
      </c>
      <c r="O55" s="3">
        <f>SUM(H$4:H54)+G55</f>
        <v>788943.88715323259</v>
      </c>
      <c r="P55" s="7">
        <f>O55/SUM($C$4:C55)-1</f>
        <v>0.51719978298698566</v>
      </c>
    </row>
    <row r="56" spans="1:16" x14ac:dyDescent="0.2">
      <c r="A56" s="2">
        <f>净值数据!A56</f>
        <v>42521</v>
      </c>
      <c r="B56" s="8">
        <f>净值数据!F56</f>
        <v>258.88968299999999</v>
      </c>
      <c r="C56">
        <v>10000</v>
      </c>
      <c r="D56">
        <f t="shared" si="7"/>
        <v>167500</v>
      </c>
      <c r="E56" s="3">
        <f t="shared" si="0"/>
        <v>38.626490959857989</v>
      </c>
      <c r="F56">
        <f t="shared" si="8"/>
        <v>908.25134957525825</v>
      </c>
      <c r="G56" s="3">
        <f t="shared" si="1"/>
        <v>235136.9039758608</v>
      </c>
      <c r="H56">
        <f t="shared" si="2"/>
        <v>117568.4519879304</v>
      </c>
      <c r="I56">
        <f t="shared" si="3"/>
        <v>83750</v>
      </c>
      <c r="J56">
        <f t="shared" si="4"/>
        <v>454.12567478762912</v>
      </c>
      <c r="K56" s="7">
        <f t="shared" si="5"/>
        <v>0.40380241179618381</v>
      </c>
      <c r="L56">
        <f t="shared" si="6"/>
        <v>107568.4519879304</v>
      </c>
      <c r="O56" s="3">
        <f>SUM(H$4:H55)+G56</f>
        <v>810240.3166755212</v>
      </c>
      <c r="P56" s="7">
        <f>O56/SUM($C$4:C56)-1</f>
        <v>0.52875531448211555</v>
      </c>
    </row>
    <row r="57" spans="1:16" x14ac:dyDescent="0.2">
      <c r="A57" s="2">
        <f>净值数据!A57</f>
        <v>42551</v>
      </c>
      <c r="B57" s="8">
        <f>净值数据!F57</f>
        <v>285.76048800000001</v>
      </c>
      <c r="C57">
        <v>10000</v>
      </c>
      <c r="D57">
        <f t="shared" si="7"/>
        <v>93750</v>
      </c>
      <c r="E57" s="3">
        <f t="shared" si="0"/>
        <v>34.994341135083729</v>
      </c>
      <c r="F57">
        <f t="shared" si="8"/>
        <v>489.12001592271287</v>
      </c>
      <c r="G57" s="3">
        <f t="shared" si="1"/>
        <v>139771.17444064221</v>
      </c>
      <c r="H57">
        <f t="shared" si="2"/>
        <v>69885.587220321104</v>
      </c>
      <c r="I57">
        <f t="shared" si="3"/>
        <v>46875</v>
      </c>
      <c r="J57">
        <f t="shared" si="4"/>
        <v>244.56000796135643</v>
      </c>
      <c r="K57" s="7">
        <f t="shared" si="5"/>
        <v>0.4908925273668503</v>
      </c>
      <c r="L57">
        <f t="shared" si="6"/>
        <v>59885.587220321104</v>
      </c>
      <c r="O57" s="3">
        <f>SUM(H$4:H56)+G57</f>
        <v>832443.0391282331</v>
      </c>
      <c r="P57" s="7">
        <f>O57/SUM($C$4:C57)-1</f>
        <v>0.54156118357080207</v>
      </c>
    </row>
    <row r="58" spans="1:16" x14ac:dyDescent="0.2">
      <c r="A58" s="2">
        <f>净值数据!A58</f>
        <v>42580</v>
      </c>
      <c r="B58" s="8">
        <f>净值数据!F58</f>
        <v>313.14999999999998</v>
      </c>
      <c r="C58">
        <v>10000</v>
      </c>
      <c r="D58">
        <f t="shared" si="7"/>
        <v>56875</v>
      </c>
      <c r="E58" s="3">
        <f t="shared" si="0"/>
        <v>31.933578157432542</v>
      </c>
      <c r="F58">
        <f t="shared" si="8"/>
        <v>276.49358611878898</v>
      </c>
      <c r="G58" s="3">
        <f t="shared" si="1"/>
        <v>86583.966493098764</v>
      </c>
      <c r="H58">
        <f t="shared" si="2"/>
        <v>43291.983246549382</v>
      </c>
      <c r="I58">
        <f t="shared" si="3"/>
        <v>28437.5</v>
      </c>
      <c r="J58">
        <f t="shared" si="4"/>
        <v>138.24679305939449</v>
      </c>
      <c r="K58" s="7">
        <f t="shared" si="5"/>
        <v>0.52235545482371459</v>
      </c>
      <c r="L58">
        <f t="shared" si="6"/>
        <v>33291.983246549382</v>
      </c>
      <c r="O58" s="3">
        <f>SUM(H$4:H57)+G58</f>
        <v>849141.41840101068</v>
      </c>
      <c r="P58" s="7">
        <f>O58/SUM($C$4:C58)-1</f>
        <v>0.54389348800183757</v>
      </c>
    </row>
    <row r="59" spans="1:16" x14ac:dyDescent="0.2">
      <c r="A59" s="2">
        <f>净值数据!A59</f>
        <v>42613</v>
      </c>
      <c r="B59" s="8">
        <f>净值数据!F59</f>
        <v>310.19</v>
      </c>
      <c r="C59">
        <v>10000</v>
      </c>
      <c r="D59">
        <f t="shared" si="7"/>
        <v>38437.5</v>
      </c>
      <c r="E59" s="3">
        <f t="shared" si="0"/>
        <v>32.238305554660045</v>
      </c>
      <c r="F59">
        <f t="shared" si="8"/>
        <v>170.48509861405455</v>
      </c>
      <c r="G59" s="3">
        <f t="shared" si="1"/>
        <v>52882.772739093583</v>
      </c>
      <c r="H59">
        <f t="shared" si="2"/>
        <v>0</v>
      </c>
      <c r="I59">
        <f t="shared" si="3"/>
        <v>38437.5</v>
      </c>
      <c r="J59">
        <f t="shared" si="4"/>
        <v>170.48509861405455</v>
      </c>
      <c r="K59" s="7">
        <f t="shared" si="5"/>
        <v>0.37581197369999564</v>
      </c>
      <c r="L59">
        <f t="shared" si="6"/>
        <v>-10000</v>
      </c>
      <c r="O59" s="3">
        <f>SUM(H$4:H58)+G59</f>
        <v>858732.20789355494</v>
      </c>
      <c r="P59" s="7">
        <f>O59/SUM($C$4:C59)-1</f>
        <v>0.53345037123849104</v>
      </c>
    </row>
    <row r="60" spans="1:16" x14ac:dyDescent="0.2">
      <c r="A60" s="2">
        <f>净值数据!A60</f>
        <v>42643</v>
      </c>
      <c r="B60" s="8">
        <f>净值数据!F60</f>
        <v>297.91000000000003</v>
      </c>
      <c r="C60">
        <v>10000</v>
      </c>
      <c r="D60">
        <f t="shared" si="7"/>
        <v>48437.5</v>
      </c>
      <c r="E60" s="3">
        <f t="shared" si="0"/>
        <v>33.567184720217512</v>
      </c>
      <c r="F60">
        <f t="shared" si="8"/>
        <v>204.05228333427206</v>
      </c>
      <c r="G60" s="3">
        <f t="shared" si="1"/>
        <v>60789.215728112998</v>
      </c>
      <c r="H60">
        <f t="shared" si="2"/>
        <v>0</v>
      </c>
      <c r="I60">
        <f t="shared" si="3"/>
        <v>48437.5</v>
      </c>
      <c r="J60">
        <f t="shared" si="4"/>
        <v>204.05228333427206</v>
      </c>
      <c r="K60" s="7">
        <f t="shared" si="5"/>
        <v>0.255003163419107</v>
      </c>
      <c r="L60">
        <f t="shared" si="6"/>
        <v>-10000</v>
      </c>
      <c r="O60" s="3">
        <f>SUM(H$4:H59)+G60</f>
        <v>866638.65088257426</v>
      </c>
      <c r="P60" s="7">
        <f>O60/SUM($C$4:C60)-1</f>
        <v>0.52041868575890216</v>
      </c>
    </row>
    <row r="61" spans="1:16" x14ac:dyDescent="0.2">
      <c r="A61" s="2">
        <f>净值数据!A61</f>
        <v>42674</v>
      </c>
      <c r="B61" s="8">
        <f>净值数据!F61</f>
        <v>317.95</v>
      </c>
      <c r="C61">
        <v>10000</v>
      </c>
      <c r="D61">
        <f t="shared" si="7"/>
        <v>58437.5</v>
      </c>
      <c r="E61" s="3">
        <f t="shared" si="0"/>
        <v>31.451486082717409</v>
      </c>
      <c r="F61">
        <f t="shared" si="8"/>
        <v>235.50376941698948</v>
      </c>
      <c r="G61" s="3">
        <f t="shared" si="1"/>
        <v>74878.423486131811</v>
      </c>
      <c r="H61">
        <f t="shared" si="2"/>
        <v>0</v>
      </c>
      <c r="I61">
        <f t="shared" si="3"/>
        <v>58437.5</v>
      </c>
      <c r="J61">
        <f t="shared" si="4"/>
        <v>235.50376941698948</v>
      </c>
      <c r="K61" s="7">
        <f t="shared" si="5"/>
        <v>0.28134200617979577</v>
      </c>
      <c r="L61">
        <f t="shared" si="6"/>
        <v>-10000</v>
      </c>
      <c r="O61" s="3">
        <f>SUM(H$4:H60)+G61</f>
        <v>880727.85864059313</v>
      </c>
      <c r="P61" s="7">
        <f>O61/SUM($C$4:C61)-1</f>
        <v>0.51849630800102253</v>
      </c>
    </row>
    <row r="62" spans="1:16" x14ac:dyDescent="0.2">
      <c r="A62" s="2">
        <f>净值数据!A62</f>
        <v>42704</v>
      </c>
      <c r="B62" s="8">
        <f>净值数据!F62</f>
        <v>319.08</v>
      </c>
      <c r="C62">
        <v>10000</v>
      </c>
      <c r="D62">
        <f t="shared" si="7"/>
        <v>68437.5</v>
      </c>
      <c r="E62" s="3">
        <f t="shared" si="0"/>
        <v>31.34010279553717</v>
      </c>
      <c r="F62">
        <f t="shared" si="8"/>
        <v>266.84387221252666</v>
      </c>
      <c r="G62" s="3">
        <f t="shared" si="1"/>
        <v>85144.54274557301</v>
      </c>
      <c r="H62">
        <f t="shared" si="2"/>
        <v>0</v>
      </c>
      <c r="I62">
        <f t="shared" si="3"/>
        <v>68437.5</v>
      </c>
      <c r="J62">
        <f t="shared" si="4"/>
        <v>266.84387221252666</v>
      </c>
      <c r="K62" s="7">
        <f t="shared" si="5"/>
        <v>0.24412117253805321</v>
      </c>
      <c r="L62">
        <f t="shared" si="6"/>
        <v>-10000</v>
      </c>
      <c r="O62" s="3">
        <f>SUM(H$4:H61)+G62</f>
        <v>890993.97790003428</v>
      </c>
      <c r="P62" s="7">
        <f>O62/SUM($C$4:C62)-1</f>
        <v>0.5101592845763292</v>
      </c>
    </row>
    <row r="63" spans="1:16" x14ac:dyDescent="0.2">
      <c r="A63" s="2">
        <f>净值数据!A63</f>
        <v>42734</v>
      </c>
      <c r="B63" s="8">
        <f>净值数据!F63</f>
        <v>334.15</v>
      </c>
      <c r="C63">
        <v>10000</v>
      </c>
      <c r="D63">
        <f t="shared" si="7"/>
        <v>78437.5</v>
      </c>
      <c r="E63" s="3">
        <f t="shared" si="0"/>
        <v>29.926679634894512</v>
      </c>
      <c r="F63">
        <f t="shared" si="8"/>
        <v>296.77055184742119</v>
      </c>
      <c r="G63" s="3">
        <f t="shared" si="1"/>
        <v>99165.879899815787</v>
      </c>
      <c r="H63">
        <f t="shared" si="2"/>
        <v>0</v>
      </c>
      <c r="I63">
        <f t="shared" si="3"/>
        <v>78437.5</v>
      </c>
      <c r="J63">
        <f t="shared" si="4"/>
        <v>296.77055184742119</v>
      </c>
      <c r="K63" s="7">
        <f t="shared" si="5"/>
        <v>0.26426619792593842</v>
      </c>
      <c r="L63">
        <f>H63-C63+G63</f>
        <v>89165.879899815787</v>
      </c>
      <c r="O63" s="3">
        <f>SUM(H$4:H62)+G63</f>
        <v>905015.31505427707</v>
      </c>
      <c r="P63" s="7">
        <f>O63/SUM($C$4:C63)-1</f>
        <v>0.50835885842379502</v>
      </c>
    </row>
    <row r="64" spans="1:16" x14ac:dyDescent="0.2">
      <c r="H64">
        <f>SUM(H4:H63)</f>
        <v>805849.4351544613</v>
      </c>
      <c r="I64" s="3">
        <f>G63+H64</f>
        <v>905015.31505427707</v>
      </c>
      <c r="M64" t="s">
        <v>65</v>
      </c>
      <c r="N64">
        <f>XIRR(L4:L63,A4:A63,0.1)</f>
        <v>0.30972706675529482</v>
      </c>
    </row>
  </sheetData>
  <phoneticPr fontId="2" type="noConversion"/>
  <conditionalFormatting sqref="K1:K64">
    <cfRule type="cellIs" dxfId="39" priority="3" operator="greaterThan">
      <formula>0.5</formula>
    </cfRule>
  </conditionalFormatting>
  <conditionalFormatting sqref="P3">
    <cfRule type="cellIs" dxfId="38" priority="2" operator="greaterThan">
      <formula>0.5</formula>
    </cfRule>
  </conditionalFormatting>
  <conditionalFormatting sqref="P4:P63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{A01B8B87-9AF2-4FC1-A05A-E594D23C3897}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01B8B87-9AF2-4FC1-A05A-E594D23C389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P4:P63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4"/>
  <sheetViews>
    <sheetView workbookViewId="0">
      <selection activeCell="O1" sqref="O1:P1048576"/>
    </sheetView>
  </sheetViews>
  <sheetFormatPr defaultRowHeight="14.25" x14ac:dyDescent="0.2"/>
  <cols>
    <col min="1" max="2" width="11.625" style="3" customWidth="1"/>
    <col min="4" max="6" width="13" customWidth="1"/>
    <col min="7" max="7" width="12.75" customWidth="1"/>
    <col min="8" max="11" width="13" customWidth="1"/>
    <col min="15" max="15" width="17.75" customWidth="1"/>
    <col min="16" max="16" width="13" customWidth="1"/>
  </cols>
  <sheetData>
    <row r="1" spans="1:16" x14ac:dyDescent="0.2">
      <c r="M1" t="s">
        <v>66</v>
      </c>
      <c r="N1">
        <v>0.5</v>
      </c>
    </row>
    <row r="2" spans="1:16" x14ac:dyDescent="0.2">
      <c r="M2" t="s">
        <v>67</v>
      </c>
      <c r="N2">
        <v>0.4</v>
      </c>
    </row>
    <row r="3" spans="1:16" x14ac:dyDescent="0.2">
      <c r="A3" s="3" t="str">
        <f>净值数据!A3</f>
        <v>日期</v>
      </c>
      <c r="B3" s="3" t="s">
        <v>7</v>
      </c>
      <c r="C3" s="5" t="s">
        <v>5</v>
      </c>
      <c r="D3" s="5" t="s">
        <v>0</v>
      </c>
      <c r="E3" s="5" t="s">
        <v>1</v>
      </c>
      <c r="F3" s="5" t="s">
        <v>2</v>
      </c>
      <c r="G3" s="5" t="s">
        <v>3</v>
      </c>
      <c r="H3" t="s">
        <v>61</v>
      </c>
      <c r="I3" s="5" t="s">
        <v>62</v>
      </c>
      <c r="J3" s="5" t="s">
        <v>63</v>
      </c>
      <c r="K3" s="6" t="s">
        <v>4</v>
      </c>
      <c r="L3" s="5" t="s">
        <v>64</v>
      </c>
      <c r="O3" s="5" t="s">
        <v>68</v>
      </c>
      <c r="P3" s="6" t="s">
        <v>4</v>
      </c>
    </row>
    <row r="4" spans="1:16" x14ac:dyDescent="0.2">
      <c r="A4" s="2">
        <f>净值数据!A4</f>
        <v>40939</v>
      </c>
      <c r="B4" s="8">
        <f>净值数据!G4</f>
        <v>10.130694121572001</v>
      </c>
      <c r="C4">
        <v>10000</v>
      </c>
      <c r="D4">
        <f>C4</f>
        <v>10000</v>
      </c>
      <c r="E4" s="3">
        <f>C4/B4</f>
        <v>987.09919379623705</v>
      </c>
      <c r="F4">
        <f>E4</f>
        <v>987.09919379623705</v>
      </c>
      <c r="G4" s="3">
        <f>F4*B4</f>
        <v>10000</v>
      </c>
      <c r="H4">
        <f>IF(K4&gt;$N$2,G4*$N$1,0)</f>
        <v>0</v>
      </c>
      <c r="I4">
        <f>IF(K4&gt;$N$2,D4*(1-$N$1),D4)</f>
        <v>10000</v>
      </c>
      <c r="J4">
        <f>IF(K4&gt;$N$2,F4*(1-$N$1),F4)</f>
        <v>987.09919379623705</v>
      </c>
      <c r="K4" s="7">
        <f>G4/D4-1</f>
        <v>0</v>
      </c>
      <c r="L4">
        <f>H4-C4</f>
        <v>-10000</v>
      </c>
      <c r="O4" s="3">
        <f>G4</f>
        <v>10000</v>
      </c>
      <c r="P4" s="7">
        <f>O4/SUM($C$4:C4)-1</f>
        <v>0</v>
      </c>
    </row>
    <row r="5" spans="1:16" x14ac:dyDescent="0.2">
      <c r="A5" s="2">
        <f>净值数据!A5</f>
        <v>40968</v>
      </c>
      <c r="B5" s="8">
        <f>净值数据!G5</f>
        <v>12.022277047063</v>
      </c>
      <c r="C5">
        <v>10000</v>
      </c>
      <c r="D5">
        <f>C5+I4</f>
        <v>20000</v>
      </c>
      <c r="E5" s="3">
        <f t="shared" ref="E5:E63" si="0">C5/B5</f>
        <v>831.78918276907996</v>
      </c>
      <c r="F5">
        <f>E5+J4</f>
        <v>1818.888376565317</v>
      </c>
      <c r="G5" s="3">
        <f t="shared" ref="G5:G63" si="1">F5*B5</f>
        <v>21867.179980750894</v>
      </c>
      <c r="H5">
        <f t="shared" ref="H5:H63" si="2">IF(K5&gt;$N$2,G5*$N$1,0)</f>
        <v>0</v>
      </c>
      <c r="I5">
        <f t="shared" ref="I5:I63" si="3">IF(K5&gt;$N$2,D5*(1-$N$1),D5)</f>
        <v>20000</v>
      </c>
      <c r="J5">
        <f t="shared" ref="J5:J63" si="4">IF(K5&gt;$N$2,F5*(1-$N$1),F5)</f>
        <v>1818.888376565317</v>
      </c>
      <c r="K5" s="7">
        <f t="shared" ref="K5:K63" si="5">G5/D5-1</f>
        <v>9.3358999037544743E-2</v>
      </c>
      <c r="L5">
        <f t="shared" ref="L5:L62" si="6">H5-C5</f>
        <v>-10000</v>
      </c>
      <c r="O5" s="3">
        <f>SUM(H$4:H4)+G5</f>
        <v>21867.179980750894</v>
      </c>
      <c r="P5" s="7">
        <f>O5/SUM($C$4:C5)-1</f>
        <v>9.3358999037544743E-2</v>
      </c>
    </row>
    <row r="6" spans="1:16" x14ac:dyDescent="0.2">
      <c r="A6" s="2">
        <f>净值数据!A6</f>
        <v>40998</v>
      </c>
      <c r="B6" s="8">
        <f>净值数据!G6</f>
        <v>11.8955214902</v>
      </c>
      <c r="C6">
        <v>10000</v>
      </c>
      <c r="D6">
        <f t="shared" ref="D6:D63" si="7">C6+I5</f>
        <v>30000</v>
      </c>
      <c r="E6" s="3">
        <f t="shared" si="0"/>
        <v>840.65251012647025</v>
      </c>
      <c r="F6">
        <f t="shared" ref="F6:F63" si="8">E6+J5</f>
        <v>2659.5408866917874</v>
      </c>
      <c r="G6" s="3">
        <f t="shared" si="1"/>
        <v>31636.625771707721</v>
      </c>
      <c r="H6">
        <f t="shared" si="2"/>
        <v>0</v>
      </c>
      <c r="I6">
        <f t="shared" si="3"/>
        <v>30000</v>
      </c>
      <c r="J6">
        <f t="shared" si="4"/>
        <v>2659.5408866917874</v>
      </c>
      <c r="K6" s="7">
        <f t="shared" si="5"/>
        <v>5.4554192390257272E-2</v>
      </c>
      <c r="L6">
        <f t="shared" si="6"/>
        <v>-10000</v>
      </c>
      <c r="O6" s="3">
        <f>SUM(H$4:H5)+G6</f>
        <v>31636.625771707721</v>
      </c>
      <c r="P6" s="7">
        <f>O6/SUM($C$4:C6)-1</f>
        <v>5.4554192390257272E-2</v>
      </c>
    </row>
    <row r="7" spans="1:16" x14ac:dyDescent="0.2">
      <c r="A7" s="2">
        <f>净值数据!A7</f>
        <v>41026</v>
      </c>
      <c r="B7" s="8">
        <f>净值数据!G7</f>
        <v>13.075323211769</v>
      </c>
      <c r="C7">
        <v>10000</v>
      </c>
      <c r="D7">
        <f t="shared" si="7"/>
        <v>40000</v>
      </c>
      <c r="E7" s="3">
        <f t="shared" si="0"/>
        <v>764.79944992863159</v>
      </c>
      <c r="F7">
        <f t="shared" si="8"/>
        <v>3424.3403366204188</v>
      </c>
      <c r="G7" s="3">
        <f t="shared" si="1"/>
        <v>44774.356688409833</v>
      </c>
      <c r="H7">
        <f t="shared" si="2"/>
        <v>0</v>
      </c>
      <c r="I7">
        <f t="shared" si="3"/>
        <v>40000</v>
      </c>
      <c r="J7">
        <f t="shared" si="4"/>
        <v>3424.3403366204188</v>
      </c>
      <c r="K7" s="7">
        <f t="shared" si="5"/>
        <v>0.11935891721024583</v>
      </c>
      <c r="L7">
        <f t="shared" si="6"/>
        <v>-10000</v>
      </c>
      <c r="O7" s="3">
        <f>SUM(H$4:H6)+G7</f>
        <v>44774.356688409833</v>
      </c>
      <c r="P7" s="7">
        <f>O7/SUM($C$4:C7)-1</f>
        <v>0.11935891721024583</v>
      </c>
    </row>
    <row r="8" spans="1:16" x14ac:dyDescent="0.2">
      <c r="A8" s="2">
        <f>净值数据!A8</f>
        <v>41060</v>
      </c>
      <c r="B8" s="8">
        <f>净值数据!G8</f>
        <v>13.738352278436</v>
      </c>
      <c r="C8">
        <v>10000</v>
      </c>
      <c r="D8">
        <f t="shared" si="7"/>
        <v>50000</v>
      </c>
      <c r="E8" s="3">
        <f t="shared" si="0"/>
        <v>727.88932743384407</v>
      </c>
      <c r="F8">
        <f t="shared" si="8"/>
        <v>4152.2296640542627</v>
      </c>
      <c r="G8" s="3">
        <f t="shared" si="1"/>
        <v>57044.793865749431</v>
      </c>
      <c r="H8">
        <f t="shared" si="2"/>
        <v>0</v>
      </c>
      <c r="I8">
        <f t="shared" si="3"/>
        <v>50000</v>
      </c>
      <c r="J8">
        <f t="shared" si="4"/>
        <v>4152.2296640542627</v>
      </c>
      <c r="K8" s="7">
        <f t="shared" si="5"/>
        <v>0.14089587731498865</v>
      </c>
      <c r="L8">
        <f t="shared" si="6"/>
        <v>-10000</v>
      </c>
      <c r="O8" s="3">
        <f>SUM(H$4:H7)+G8</f>
        <v>57044.793865749431</v>
      </c>
      <c r="P8" s="7">
        <f>O8/SUM($C$4:C8)-1</f>
        <v>0.14089587731498865</v>
      </c>
    </row>
    <row r="9" spans="1:16" x14ac:dyDescent="0.2">
      <c r="A9" s="2">
        <f>净值数据!A9</f>
        <v>41089</v>
      </c>
      <c r="B9" s="8">
        <f>净值数据!G9</f>
        <v>13.452922830601</v>
      </c>
      <c r="C9">
        <v>10000</v>
      </c>
      <c r="D9">
        <f t="shared" si="7"/>
        <v>60000</v>
      </c>
      <c r="E9" s="3">
        <f t="shared" si="0"/>
        <v>743.33288950809037</v>
      </c>
      <c r="F9">
        <f t="shared" si="8"/>
        <v>4895.5625535623531</v>
      </c>
      <c r="G9" s="3">
        <f t="shared" si="1"/>
        <v>65859.625245454314</v>
      </c>
      <c r="H9">
        <f t="shared" si="2"/>
        <v>0</v>
      </c>
      <c r="I9">
        <f t="shared" si="3"/>
        <v>60000</v>
      </c>
      <c r="J9">
        <f t="shared" si="4"/>
        <v>4895.5625535623531</v>
      </c>
      <c r="K9" s="7">
        <f t="shared" si="5"/>
        <v>9.7660420757571975E-2</v>
      </c>
      <c r="L9">
        <f t="shared" si="6"/>
        <v>-10000</v>
      </c>
      <c r="O9" s="3">
        <f>SUM(H$4:H8)+G9</f>
        <v>65859.625245454314</v>
      </c>
      <c r="P9" s="7">
        <f>O9/SUM($C$4:C9)-1</f>
        <v>9.7660420757571975E-2</v>
      </c>
    </row>
    <row r="10" spans="1:16" x14ac:dyDescent="0.2">
      <c r="A10" s="2">
        <f>净值数据!A10</f>
        <v>41121</v>
      </c>
      <c r="B10" s="8">
        <f>净值数据!G10</f>
        <v>12.550831795313</v>
      </c>
      <c r="C10">
        <v>10000</v>
      </c>
      <c r="D10">
        <f t="shared" si="7"/>
        <v>70000</v>
      </c>
      <c r="E10" s="3">
        <f t="shared" si="0"/>
        <v>796.75994094147723</v>
      </c>
      <c r="F10">
        <f t="shared" si="8"/>
        <v>5692.3224945038301</v>
      </c>
      <c r="G10" s="3">
        <f t="shared" si="1"/>
        <v>71443.382153194078</v>
      </c>
      <c r="H10">
        <f t="shared" si="2"/>
        <v>0</v>
      </c>
      <c r="I10">
        <f t="shared" si="3"/>
        <v>70000</v>
      </c>
      <c r="J10">
        <f t="shared" si="4"/>
        <v>5692.3224945038301</v>
      </c>
      <c r="K10" s="7">
        <f t="shared" si="5"/>
        <v>2.0619745045629578E-2</v>
      </c>
      <c r="L10">
        <f t="shared" si="6"/>
        <v>-10000</v>
      </c>
      <c r="O10" s="3">
        <f>SUM(H$4:H9)+G10</f>
        <v>71443.382153194078</v>
      </c>
      <c r="P10" s="7">
        <f>O10/SUM($C$4:C10)-1</f>
        <v>2.0619745045629578E-2</v>
      </c>
    </row>
    <row r="11" spans="1:16" x14ac:dyDescent="0.2">
      <c r="A11" s="2">
        <f>净值数据!A11</f>
        <v>41152</v>
      </c>
      <c r="B11" s="8">
        <f>净值数据!G11</f>
        <v>11.786015482786</v>
      </c>
      <c r="C11">
        <v>10000</v>
      </c>
      <c r="D11">
        <f t="shared" si="7"/>
        <v>80000</v>
      </c>
      <c r="E11" s="3">
        <f t="shared" si="0"/>
        <v>848.46316506247967</v>
      </c>
      <c r="F11">
        <f t="shared" si="8"/>
        <v>6540.7856595663097</v>
      </c>
      <c r="G11" s="3">
        <f t="shared" si="1"/>
        <v>77089.801053233168</v>
      </c>
      <c r="H11">
        <f t="shared" si="2"/>
        <v>0</v>
      </c>
      <c r="I11">
        <f t="shared" si="3"/>
        <v>80000</v>
      </c>
      <c r="J11">
        <f t="shared" si="4"/>
        <v>6540.7856595663097</v>
      </c>
      <c r="K11" s="7">
        <f t="shared" si="5"/>
        <v>-3.6377486834585415E-2</v>
      </c>
      <c r="L11">
        <f t="shared" si="6"/>
        <v>-10000</v>
      </c>
      <c r="O11" s="3">
        <f>SUM(H$4:H10)+G11</f>
        <v>77089.801053233168</v>
      </c>
      <c r="P11" s="7">
        <f>O11/SUM($C$4:C11)-1</f>
        <v>-3.6377486834585415E-2</v>
      </c>
    </row>
    <row r="12" spans="1:16" x14ac:dyDescent="0.2">
      <c r="A12" s="2">
        <f>净值数据!A12</f>
        <v>41180</v>
      </c>
      <c r="B12" s="8">
        <f>净值数据!G12</f>
        <v>12.335114373831001</v>
      </c>
      <c r="C12">
        <v>10000</v>
      </c>
      <c r="D12">
        <f t="shared" si="7"/>
        <v>90000</v>
      </c>
      <c r="E12" s="3">
        <f t="shared" si="0"/>
        <v>810.69373959069594</v>
      </c>
      <c r="F12">
        <f t="shared" si="8"/>
        <v>7351.4793991570059</v>
      </c>
      <c r="G12" s="3">
        <f t="shared" si="1"/>
        <v>90681.339205464072</v>
      </c>
      <c r="H12">
        <f t="shared" si="2"/>
        <v>0</v>
      </c>
      <c r="I12">
        <f t="shared" si="3"/>
        <v>90000</v>
      </c>
      <c r="J12">
        <f t="shared" si="4"/>
        <v>7351.4793991570059</v>
      </c>
      <c r="K12" s="7">
        <f t="shared" si="5"/>
        <v>7.5704356162673569E-3</v>
      </c>
      <c r="L12">
        <f t="shared" si="6"/>
        <v>-10000</v>
      </c>
      <c r="O12" s="3">
        <f>SUM(H$4:H11)+G12</f>
        <v>90681.339205464072</v>
      </c>
      <c r="P12" s="7">
        <f>O12/SUM($C$4:C12)-1</f>
        <v>7.5704356162673569E-3</v>
      </c>
    </row>
    <row r="13" spans="1:16" x14ac:dyDescent="0.2">
      <c r="A13" s="2">
        <f>净值数据!A13</f>
        <v>41213</v>
      </c>
      <c r="B13" s="8">
        <f>净值数据!G13</f>
        <v>10.383852243152999</v>
      </c>
      <c r="C13">
        <v>10000</v>
      </c>
      <c r="D13">
        <f t="shared" si="7"/>
        <v>100000</v>
      </c>
      <c r="E13" s="3">
        <f t="shared" si="0"/>
        <v>963.03373409361564</v>
      </c>
      <c r="F13">
        <f t="shared" si="8"/>
        <v>8314.5131332506207</v>
      </c>
      <c r="G13" s="3">
        <f t="shared" si="1"/>
        <v>86336.675849429535</v>
      </c>
      <c r="H13">
        <f t="shared" si="2"/>
        <v>0</v>
      </c>
      <c r="I13">
        <f t="shared" si="3"/>
        <v>100000</v>
      </c>
      <c r="J13">
        <f t="shared" si="4"/>
        <v>8314.5131332506207</v>
      </c>
      <c r="K13" s="7">
        <f t="shared" si="5"/>
        <v>-0.13663324150570466</v>
      </c>
      <c r="L13">
        <f t="shared" si="6"/>
        <v>-10000</v>
      </c>
      <c r="O13" s="3">
        <f>SUM(H$4:H12)+G13</f>
        <v>86336.675849429535</v>
      </c>
      <c r="P13" s="7">
        <f>O13/SUM($C$4:C13)-1</f>
        <v>-0.13663324150570466</v>
      </c>
    </row>
    <row r="14" spans="1:16" x14ac:dyDescent="0.2">
      <c r="A14" s="2">
        <f>净值数据!A14</f>
        <v>41243</v>
      </c>
      <c r="B14" s="8">
        <f>净值数据!G14</f>
        <v>9.9916387495498</v>
      </c>
      <c r="C14">
        <v>10000</v>
      </c>
      <c r="D14">
        <f t="shared" si="7"/>
        <v>110000</v>
      </c>
      <c r="E14" s="3">
        <f t="shared" si="0"/>
        <v>1000.8368247351393</v>
      </c>
      <c r="F14">
        <f t="shared" si="8"/>
        <v>9315.3499579857598</v>
      </c>
      <c r="G14" s="3">
        <f t="shared" si="1"/>
        <v>93075.611605827624</v>
      </c>
      <c r="H14">
        <f t="shared" si="2"/>
        <v>0</v>
      </c>
      <c r="I14">
        <f t="shared" si="3"/>
        <v>110000</v>
      </c>
      <c r="J14">
        <f t="shared" si="4"/>
        <v>9315.3499579857598</v>
      </c>
      <c r="K14" s="7">
        <f t="shared" si="5"/>
        <v>-0.15385807631065795</v>
      </c>
      <c r="L14">
        <f t="shared" si="6"/>
        <v>-10000</v>
      </c>
      <c r="O14" s="3">
        <f>SUM(H$4:H13)+G14</f>
        <v>93075.611605827624</v>
      </c>
      <c r="P14" s="7">
        <f>O14/SUM($C$4:C14)-1</f>
        <v>-0.15385807631065795</v>
      </c>
    </row>
    <row r="15" spans="1:16" x14ac:dyDescent="0.2">
      <c r="A15" s="2">
        <f>净值数据!A15</f>
        <v>41274</v>
      </c>
      <c r="B15" s="8">
        <f>净值数据!G15</f>
        <v>10.991783158239</v>
      </c>
      <c r="C15">
        <v>10000</v>
      </c>
      <c r="D15">
        <f t="shared" si="7"/>
        <v>120000</v>
      </c>
      <c r="E15" s="3">
        <f t="shared" si="0"/>
        <v>909.77049456296822</v>
      </c>
      <c r="F15">
        <f t="shared" si="8"/>
        <v>10225.120452548728</v>
      </c>
      <c r="G15" s="3">
        <f t="shared" si="1"/>
        <v>112392.30678129026</v>
      </c>
      <c r="H15">
        <f t="shared" si="2"/>
        <v>0</v>
      </c>
      <c r="I15">
        <f t="shared" si="3"/>
        <v>120000</v>
      </c>
      <c r="J15">
        <f t="shared" si="4"/>
        <v>10225.120452548728</v>
      </c>
      <c r="K15" s="7">
        <f t="shared" si="5"/>
        <v>-6.3397443489247807E-2</v>
      </c>
      <c r="L15">
        <f t="shared" si="6"/>
        <v>-10000</v>
      </c>
      <c r="O15" s="3">
        <f>SUM(H$4:H14)+G15</f>
        <v>112392.30678129026</v>
      </c>
      <c r="P15" s="7">
        <f>O15/SUM($C$4:C15)-1</f>
        <v>-6.3397443489247807E-2</v>
      </c>
    </row>
    <row r="16" spans="1:16" x14ac:dyDescent="0.2">
      <c r="A16" s="2">
        <f>净值数据!A16</f>
        <v>41305</v>
      </c>
      <c r="B16" s="8">
        <f>净值数据!G16</f>
        <v>13.227400071779</v>
      </c>
      <c r="C16">
        <v>10000</v>
      </c>
      <c r="D16">
        <f t="shared" si="7"/>
        <v>130000</v>
      </c>
      <c r="E16" s="3">
        <f t="shared" si="0"/>
        <v>756.0064673128968</v>
      </c>
      <c r="F16">
        <f t="shared" si="8"/>
        <v>10981.126919861625</v>
      </c>
      <c r="G16" s="3">
        <f t="shared" si="1"/>
        <v>145251.75900799196</v>
      </c>
      <c r="H16">
        <f t="shared" si="2"/>
        <v>0</v>
      </c>
      <c r="I16">
        <f t="shared" si="3"/>
        <v>130000</v>
      </c>
      <c r="J16">
        <f t="shared" si="4"/>
        <v>10981.126919861625</v>
      </c>
      <c r="K16" s="7">
        <f t="shared" si="5"/>
        <v>0.11732122313839977</v>
      </c>
      <c r="L16">
        <f t="shared" si="6"/>
        <v>-10000</v>
      </c>
      <c r="O16" s="3">
        <f>SUM(H$4:H15)+G16</f>
        <v>145251.75900799196</v>
      </c>
      <c r="P16" s="7">
        <f>O16/SUM($C$4:C16)-1</f>
        <v>0.11732122313839977</v>
      </c>
    </row>
    <row r="17" spans="1:16" x14ac:dyDescent="0.2">
      <c r="A17" s="2">
        <f>净值数据!A17</f>
        <v>41333</v>
      </c>
      <c r="B17" s="8">
        <f>净值数据!G17</f>
        <v>12.139007627029001</v>
      </c>
      <c r="C17">
        <v>10000</v>
      </c>
      <c r="D17">
        <f t="shared" si="7"/>
        <v>140000</v>
      </c>
      <c r="E17" s="3">
        <f t="shared" si="0"/>
        <v>823.79056898636134</v>
      </c>
      <c r="F17">
        <f t="shared" si="8"/>
        <v>11804.917488847987</v>
      </c>
      <c r="G17" s="3">
        <f t="shared" si="1"/>
        <v>143299.98343357374</v>
      </c>
      <c r="H17">
        <f t="shared" si="2"/>
        <v>0</v>
      </c>
      <c r="I17">
        <f t="shared" si="3"/>
        <v>140000</v>
      </c>
      <c r="J17">
        <f t="shared" si="4"/>
        <v>11804.917488847987</v>
      </c>
      <c r="K17" s="7">
        <f t="shared" si="5"/>
        <v>2.3571310239812515E-2</v>
      </c>
      <c r="L17">
        <f t="shared" si="6"/>
        <v>-10000</v>
      </c>
      <c r="O17" s="3">
        <f>SUM(H$4:H16)+G17</f>
        <v>143299.98343357374</v>
      </c>
      <c r="P17" s="7">
        <f>O17/SUM($C$4:C17)-1</f>
        <v>2.3571310239812515E-2</v>
      </c>
    </row>
    <row r="18" spans="1:16" x14ac:dyDescent="0.2">
      <c r="A18" s="2">
        <f>净值数据!A18</f>
        <v>41362</v>
      </c>
      <c r="B18" s="8">
        <f>净值数据!G18</f>
        <v>11.393801989182</v>
      </c>
      <c r="C18">
        <v>10000</v>
      </c>
      <c r="D18">
        <f t="shared" si="7"/>
        <v>150000</v>
      </c>
      <c r="E18" s="3">
        <f t="shared" si="0"/>
        <v>877.67015869633644</v>
      </c>
      <c r="F18">
        <f t="shared" si="8"/>
        <v>12682.587647544324</v>
      </c>
      <c r="G18" s="3">
        <f t="shared" si="1"/>
        <v>144502.89236656559</v>
      </c>
      <c r="H18">
        <f t="shared" si="2"/>
        <v>0</v>
      </c>
      <c r="I18">
        <f t="shared" si="3"/>
        <v>150000</v>
      </c>
      <c r="J18">
        <f t="shared" si="4"/>
        <v>12682.587647544324</v>
      </c>
      <c r="K18" s="7">
        <f t="shared" si="5"/>
        <v>-3.664738422289604E-2</v>
      </c>
      <c r="L18">
        <f t="shared" si="6"/>
        <v>-10000</v>
      </c>
      <c r="O18" s="3">
        <f>SUM(H$4:H17)+G18</f>
        <v>144502.89236656559</v>
      </c>
      <c r="P18" s="7">
        <f>O18/SUM($C$4:C18)-1</f>
        <v>-3.664738422289604E-2</v>
      </c>
    </row>
    <row r="19" spans="1:16" x14ac:dyDescent="0.2">
      <c r="A19" s="2">
        <f>净值数据!A19</f>
        <v>41390</v>
      </c>
      <c r="B19" s="8">
        <f>净值数据!G19</f>
        <v>11.746794133426</v>
      </c>
      <c r="C19">
        <v>10000</v>
      </c>
      <c r="D19">
        <f t="shared" si="7"/>
        <v>160000</v>
      </c>
      <c r="E19" s="3">
        <f t="shared" si="0"/>
        <v>851.29609716616858</v>
      </c>
      <c r="F19">
        <f t="shared" si="8"/>
        <v>13533.883744710492</v>
      </c>
      <c r="G19" s="3">
        <f t="shared" si="1"/>
        <v>158979.74617483473</v>
      </c>
      <c r="H19">
        <f t="shared" si="2"/>
        <v>0</v>
      </c>
      <c r="I19">
        <f t="shared" si="3"/>
        <v>160000</v>
      </c>
      <c r="J19">
        <f t="shared" si="4"/>
        <v>13533.883744710492</v>
      </c>
      <c r="K19" s="7">
        <f t="shared" si="5"/>
        <v>-6.3765864072830025E-3</v>
      </c>
      <c r="L19">
        <f t="shared" si="6"/>
        <v>-10000</v>
      </c>
      <c r="O19" s="3">
        <f>SUM(H$4:H18)+G19</f>
        <v>158979.74617483473</v>
      </c>
      <c r="P19" s="7">
        <f>O19/SUM($C$4:C19)-1</f>
        <v>-6.3765864072830025E-3</v>
      </c>
    </row>
    <row r="20" spans="1:16" x14ac:dyDescent="0.2">
      <c r="A20" s="2">
        <f>净值数据!A20</f>
        <v>41425</v>
      </c>
      <c r="B20" s="8">
        <f>净值数据!G20</f>
        <v>13.139646007373001</v>
      </c>
      <c r="C20">
        <v>10000</v>
      </c>
      <c r="D20">
        <f t="shared" si="7"/>
        <v>170000</v>
      </c>
      <c r="E20" s="3">
        <f t="shared" si="0"/>
        <v>761.05551050528584</v>
      </c>
      <c r="F20">
        <f t="shared" si="8"/>
        <v>14294.939255215779</v>
      </c>
      <c r="G20" s="3">
        <f t="shared" si="1"/>
        <v>187830.44151043557</v>
      </c>
      <c r="H20">
        <f t="shared" si="2"/>
        <v>0</v>
      </c>
      <c r="I20">
        <f t="shared" si="3"/>
        <v>170000</v>
      </c>
      <c r="J20">
        <f t="shared" si="4"/>
        <v>14294.939255215779</v>
      </c>
      <c r="K20" s="7">
        <f t="shared" si="5"/>
        <v>0.10488495006138576</v>
      </c>
      <c r="L20">
        <f t="shared" si="6"/>
        <v>-10000</v>
      </c>
      <c r="O20" s="3">
        <f>SUM(H$4:H19)+G20</f>
        <v>187830.44151043557</v>
      </c>
      <c r="P20" s="7">
        <f>O20/SUM($C$4:C20)-1</f>
        <v>0.10488495006138576</v>
      </c>
    </row>
    <row r="21" spans="1:16" x14ac:dyDescent="0.2">
      <c r="A21" s="2">
        <f>净值数据!A21</f>
        <v>41453</v>
      </c>
      <c r="B21" s="8">
        <f>净值数据!G21</f>
        <v>12.349291360313</v>
      </c>
      <c r="C21">
        <v>10000</v>
      </c>
      <c r="D21">
        <f t="shared" si="7"/>
        <v>180000</v>
      </c>
      <c r="E21" s="3">
        <f t="shared" si="0"/>
        <v>809.76306317762226</v>
      </c>
      <c r="F21">
        <f t="shared" si="8"/>
        <v>15104.702318393402</v>
      </c>
      <c r="G21" s="3">
        <f t="shared" si="1"/>
        <v>186532.36984063537</v>
      </c>
      <c r="H21">
        <f t="shared" si="2"/>
        <v>0</v>
      </c>
      <c r="I21">
        <f t="shared" si="3"/>
        <v>180000</v>
      </c>
      <c r="J21">
        <f t="shared" si="4"/>
        <v>15104.702318393402</v>
      </c>
      <c r="K21" s="7">
        <f t="shared" si="5"/>
        <v>3.6290943559085465E-2</v>
      </c>
      <c r="L21">
        <f t="shared" si="6"/>
        <v>-10000</v>
      </c>
      <c r="O21" s="3">
        <f>SUM(H$4:H20)+G21</f>
        <v>186532.36984063537</v>
      </c>
      <c r="P21" s="7">
        <f>O21/SUM($C$4:C21)-1</f>
        <v>3.6290943559085465E-2</v>
      </c>
    </row>
    <row r="22" spans="1:16" x14ac:dyDescent="0.2">
      <c r="A22" s="2">
        <f>净值数据!A22</f>
        <v>41486</v>
      </c>
      <c r="B22" s="8">
        <f>净值数据!G22</f>
        <v>16.083717067671</v>
      </c>
      <c r="C22">
        <v>10000</v>
      </c>
      <c r="D22">
        <f t="shared" si="7"/>
        <v>190000</v>
      </c>
      <c r="E22" s="3">
        <f t="shared" si="0"/>
        <v>621.74682369291691</v>
      </c>
      <c r="F22">
        <f t="shared" si="8"/>
        <v>15726.449142086318</v>
      </c>
      <c r="G22" s="3">
        <f t="shared" si="1"/>
        <v>252939.75848043367</v>
      </c>
      <c r="H22">
        <f t="shared" si="2"/>
        <v>0</v>
      </c>
      <c r="I22">
        <f t="shared" si="3"/>
        <v>190000</v>
      </c>
      <c r="J22">
        <f t="shared" si="4"/>
        <v>15726.449142086318</v>
      </c>
      <c r="K22" s="7">
        <f t="shared" si="5"/>
        <v>0.3312618867391246</v>
      </c>
      <c r="L22">
        <f t="shared" si="6"/>
        <v>-10000</v>
      </c>
      <c r="O22" s="3">
        <f>SUM(H$4:H21)+G22</f>
        <v>252939.75848043367</v>
      </c>
      <c r="P22" s="7">
        <f>O22/SUM($C$4:C22)-1</f>
        <v>0.3312618867391246</v>
      </c>
    </row>
    <row r="23" spans="1:16" x14ac:dyDescent="0.2">
      <c r="A23" s="2">
        <f>净值数据!A23</f>
        <v>41516</v>
      </c>
      <c r="B23" s="8">
        <f>净值数据!G23</f>
        <v>17.358163936055</v>
      </c>
      <c r="C23">
        <v>10000</v>
      </c>
      <c r="D23">
        <f t="shared" si="7"/>
        <v>200000</v>
      </c>
      <c r="E23" s="3">
        <f t="shared" si="0"/>
        <v>576.09779679686017</v>
      </c>
      <c r="F23">
        <f t="shared" si="8"/>
        <v>16302.546938883177</v>
      </c>
      <c r="G23" s="3">
        <f t="shared" si="1"/>
        <v>282982.28234036581</v>
      </c>
      <c r="H23">
        <f t="shared" si="2"/>
        <v>141491.14117018291</v>
      </c>
      <c r="I23">
        <f t="shared" si="3"/>
        <v>100000</v>
      </c>
      <c r="J23">
        <f t="shared" si="4"/>
        <v>8151.2734694415885</v>
      </c>
      <c r="K23" s="7">
        <f t="shared" si="5"/>
        <v>0.4149114117018291</v>
      </c>
      <c r="L23">
        <f t="shared" si="6"/>
        <v>131491.14117018291</v>
      </c>
      <c r="O23" s="3">
        <f>SUM(H$4:H22)+G23</f>
        <v>282982.28234036581</v>
      </c>
      <c r="P23" s="7">
        <f>O23/SUM($C$4:C23)-1</f>
        <v>0.4149114117018291</v>
      </c>
    </row>
    <row r="24" spans="1:16" x14ac:dyDescent="0.2">
      <c r="A24" s="2">
        <f>净值数据!A24</f>
        <v>41547</v>
      </c>
      <c r="B24" s="8">
        <f>净值数据!G24</f>
        <v>21.300057738267</v>
      </c>
      <c r="C24">
        <v>10000</v>
      </c>
      <c r="D24">
        <f t="shared" si="7"/>
        <v>110000</v>
      </c>
      <c r="E24" s="3">
        <f t="shared" si="0"/>
        <v>469.48229544159034</v>
      </c>
      <c r="F24">
        <f t="shared" si="8"/>
        <v>8620.7557648831789</v>
      </c>
      <c r="G24" s="3">
        <f t="shared" si="1"/>
        <v>183622.59553950981</v>
      </c>
      <c r="H24">
        <f t="shared" si="2"/>
        <v>91811.297769754907</v>
      </c>
      <c r="I24">
        <f t="shared" si="3"/>
        <v>55000</v>
      </c>
      <c r="J24">
        <f t="shared" si="4"/>
        <v>4310.3778824415895</v>
      </c>
      <c r="K24" s="7">
        <f t="shared" si="5"/>
        <v>0.66929632308645282</v>
      </c>
      <c r="L24">
        <f t="shared" si="6"/>
        <v>81811.297769754907</v>
      </c>
      <c r="O24" s="3">
        <f>SUM(H$4:H23)+G24</f>
        <v>325113.73670969275</v>
      </c>
      <c r="P24" s="7">
        <f>O24/SUM($C$4:C24)-1</f>
        <v>0.54816065099853684</v>
      </c>
    </row>
    <row r="25" spans="1:16" x14ac:dyDescent="0.2">
      <c r="A25" s="2">
        <f>净值数据!A25</f>
        <v>41578</v>
      </c>
      <c r="B25" s="8">
        <f>净值数据!G25</f>
        <v>19.452603750763998</v>
      </c>
      <c r="C25">
        <v>10000</v>
      </c>
      <c r="D25">
        <f t="shared" si="7"/>
        <v>65000</v>
      </c>
      <c r="E25" s="3">
        <f t="shared" si="0"/>
        <v>514.06999947794918</v>
      </c>
      <c r="F25">
        <f t="shared" si="8"/>
        <v>4824.4478819195383</v>
      </c>
      <c r="G25" s="3">
        <f t="shared" si="1"/>
        <v>93848.072963193437</v>
      </c>
      <c r="H25">
        <f t="shared" si="2"/>
        <v>46924.036481596719</v>
      </c>
      <c r="I25">
        <f t="shared" si="3"/>
        <v>32500</v>
      </c>
      <c r="J25">
        <f t="shared" si="4"/>
        <v>2412.2239409597692</v>
      </c>
      <c r="K25" s="7">
        <f t="shared" si="5"/>
        <v>0.44381650712605292</v>
      </c>
      <c r="L25">
        <f t="shared" si="6"/>
        <v>36924.036481596719</v>
      </c>
      <c r="O25" s="3">
        <f>SUM(H$4:H24)+G25</f>
        <v>327150.51190313126</v>
      </c>
      <c r="P25" s="7">
        <f>O25/SUM($C$4:C25)-1</f>
        <v>0.4870477813778693</v>
      </c>
    </row>
    <row r="26" spans="1:16" x14ac:dyDescent="0.2">
      <c r="A26" s="2">
        <f>净值数据!A26</f>
        <v>41607</v>
      </c>
      <c r="B26" s="8">
        <f>净值数据!G26</f>
        <v>20.489944225030001</v>
      </c>
      <c r="C26">
        <v>10000</v>
      </c>
      <c r="D26">
        <f t="shared" si="7"/>
        <v>42500</v>
      </c>
      <c r="E26" s="3">
        <f t="shared" si="0"/>
        <v>488.04427626426877</v>
      </c>
      <c r="F26">
        <f t="shared" si="8"/>
        <v>2900.2682172240379</v>
      </c>
      <c r="G26" s="3">
        <f t="shared" si="1"/>
        <v>59426.334008547732</v>
      </c>
      <c r="H26">
        <f>IF(K26&gt;$N$2,G26*$N$1,0)</f>
        <v>0</v>
      </c>
      <c r="I26">
        <f t="shared" si="3"/>
        <v>42500</v>
      </c>
      <c r="J26">
        <f t="shared" si="4"/>
        <v>2900.2682172240379</v>
      </c>
      <c r="K26" s="7">
        <f t="shared" si="5"/>
        <v>0.39826668255406439</v>
      </c>
      <c r="L26">
        <f t="shared" si="6"/>
        <v>-10000</v>
      </c>
      <c r="O26" s="3">
        <f>SUM(H$4:H25)+G26</f>
        <v>339652.80943008221</v>
      </c>
      <c r="P26" s="7">
        <f>O26/SUM($C$4:C26)-1</f>
        <v>0.47675134534818353</v>
      </c>
    </row>
    <row r="27" spans="1:16" x14ac:dyDescent="0.2">
      <c r="A27" s="2">
        <f>净值数据!A27</f>
        <v>41639</v>
      </c>
      <c r="B27" s="8">
        <f>净值数据!G27</f>
        <v>20.608497422088998</v>
      </c>
      <c r="C27">
        <v>10000</v>
      </c>
      <c r="D27">
        <f t="shared" si="7"/>
        <v>52500</v>
      </c>
      <c r="E27" s="3">
        <f t="shared" si="0"/>
        <v>485.2367348859508</v>
      </c>
      <c r="F27">
        <f t="shared" si="8"/>
        <v>3385.5049521099886</v>
      </c>
      <c r="G27" s="3">
        <f t="shared" si="1"/>
        <v>69770.170078028241</v>
      </c>
      <c r="H27">
        <f t="shared" si="2"/>
        <v>0</v>
      </c>
      <c r="I27">
        <f t="shared" si="3"/>
        <v>52500</v>
      </c>
      <c r="J27">
        <f t="shared" si="4"/>
        <v>3385.5049521099886</v>
      </c>
      <c r="K27" s="7">
        <f t="shared" si="5"/>
        <v>0.32895562053387128</v>
      </c>
      <c r="L27">
        <f t="shared" si="6"/>
        <v>-10000</v>
      </c>
      <c r="O27" s="3">
        <f>SUM(H$4:H26)+G27</f>
        <v>349996.64549956273</v>
      </c>
      <c r="P27" s="7">
        <f>O27/SUM($C$4:C27)-1</f>
        <v>0.45831935624817799</v>
      </c>
    </row>
    <row r="28" spans="1:16" x14ac:dyDescent="0.2">
      <c r="A28" s="2">
        <f>净值数据!A28</f>
        <v>41669</v>
      </c>
      <c r="B28" s="8">
        <f>净值数据!G28</f>
        <v>21.754511660327001</v>
      </c>
      <c r="C28">
        <v>10000</v>
      </c>
      <c r="D28">
        <f t="shared" si="7"/>
        <v>62500</v>
      </c>
      <c r="E28" s="3">
        <f t="shared" si="0"/>
        <v>459.67476338421682</v>
      </c>
      <c r="F28">
        <f t="shared" si="8"/>
        <v>3845.1797154942055</v>
      </c>
      <c r="G28" s="3">
        <f t="shared" si="1"/>
        <v>83650.006956771555</v>
      </c>
      <c r="H28">
        <f t="shared" si="2"/>
        <v>0</v>
      </c>
      <c r="I28">
        <f t="shared" si="3"/>
        <v>62500</v>
      </c>
      <c r="J28">
        <f t="shared" si="4"/>
        <v>3845.1797154942055</v>
      </c>
      <c r="K28" s="7">
        <f t="shared" si="5"/>
        <v>0.3384001113083448</v>
      </c>
      <c r="L28">
        <f t="shared" si="6"/>
        <v>-10000</v>
      </c>
      <c r="O28" s="3">
        <f>SUM(H$4:H27)+G28</f>
        <v>363876.48237830604</v>
      </c>
      <c r="P28" s="7">
        <f>O28/SUM($C$4:C28)-1</f>
        <v>0.45550592951322422</v>
      </c>
    </row>
    <row r="29" spans="1:16" x14ac:dyDescent="0.2">
      <c r="A29" s="2">
        <f>净值数据!A29</f>
        <v>41698</v>
      </c>
      <c r="B29" s="8">
        <f>净值数据!G29</f>
        <v>20.075008035324</v>
      </c>
      <c r="C29">
        <v>10000</v>
      </c>
      <c r="D29">
        <f t="shared" si="7"/>
        <v>72500</v>
      </c>
      <c r="E29" s="3">
        <f t="shared" si="0"/>
        <v>498.13180559649055</v>
      </c>
      <c r="F29">
        <f t="shared" si="8"/>
        <v>4343.3115210906963</v>
      </c>
      <c r="G29" s="3">
        <f t="shared" si="1"/>
        <v>87192.013685811035</v>
      </c>
      <c r="H29">
        <f t="shared" si="2"/>
        <v>0</v>
      </c>
      <c r="I29">
        <f t="shared" si="3"/>
        <v>72500</v>
      </c>
      <c r="J29">
        <f t="shared" si="4"/>
        <v>4343.3115210906963</v>
      </c>
      <c r="K29" s="7">
        <f t="shared" si="5"/>
        <v>0.20264846463187625</v>
      </c>
      <c r="L29">
        <f t="shared" si="6"/>
        <v>-10000</v>
      </c>
      <c r="O29" s="3">
        <f>SUM(H$4:H28)+G29</f>
        <v>367418.48910734552</v>
      </c>
      <c r="P29" s="7">
        <f>O29/SUM($C$4:C29)-1</f>
        <v>0.41314803502825193</v>
      </c>
    </row>
    <row r="30" spans="1:16" x14ac:dyDescent="0.2">
      <c r="A30" s="2">
        <f>净值数据!A30</f>
        <v>41729</v>
      </c>
      <c r="B30" s="8">
        <f>净值数据!G30</f>
        <v>21.211142840472998</v>
      </c>
      <c r="C30">
        <v>10000</v>
      </c>
      <c r="D30">
        <f t="shared" si="7"/>
        <v>82500</v>
      </c>
      <c r="E30" s="3">
        <f t="shared" si="0"/>
        <v>471.45031624222491</v>
      </c>
      <c r="F30">
        <f t="shared" si="8"/>
        <v>4814.7618373329215</v>
      </c>
      <c r="G30" s="3">
        <f t="shared" si="1"/>
        <v>102126.60107452681</v>
      </c>
      <c r="H30">
        <f t="shared" si="2"/>
        <v>0</v>
      </c>
      <c r="I30">
        <f t="shared" si="3"/>
        <v>82500</v>
      </c>
      <c r="J30">
        <f t="shared" si="4"/>
        <v>4814.7618373329215</v>
      </c>
      <c r="K30" s="7">
        <f t="shared" si="5"/>
        <v>0.23789819484274921</v>
      </c>
      <c r="L30">
        <f t="shared" si="6"/>
        <v>-10000</v>
      </c>
      <c r="O30" s="3">
        <f>SUM(H$4:H29)+G30</f>
        <v>382353.07649606129</v>
      </c>
      <c r="P30" s="7">
        <f>O30/SUM($C$4:C30)-1</f>
        <v>0.41612250554096764</v>
      </c>
    </row>
    <row r="31" spans="1:16" x14ac:dyDescent="0.2">
      <c r="A31" s="2">
        <f>净值数据!A31</f>
        <v>41759</v>
      </c>
      <c r="B31" s="8">
        <f>净值数据!G31</f>
        <v>25.241951540479</v>
      </c>
      <c r="C31">
        <v>10000</v>
      </c>
      <c r="D31">
        <f t="shared" si="7"/>
        <v>92500</v>
      </c>
      <c r="E31" s="3">
        <f t="shared" si="0"/>
        <v>396.1658821808449</v>
      </c>
      <c r="F31">
        <f t="shared" si="8"/>
        <v>5210.9277195137665</v>
      </c>
      <c r="G31" s="3">
        <f t="shared" si="1"/>
        <v>131533.98497690525</v>
      </c>
      <c r="H31">
        <f t="shared" si="2"/>
        <v>65766.992488452626</v>
      </c>
      <c r="I31">
        <f t="shared" si="3"/>
        <v>46250</v>
      </c>
      <c r="J31">
        <f t="shared" si="4"/>
        <v>2605.4638597568833</v>
      </c>
      <c r="K31" s="7">
        <f t="shared" si="5"/>
        <v>0.42198902677735406</v>
      </c>
      <c r="L31">
        <f t="shared" si="6"/>
        <v>55766.992488452626</v>
      </c>
      <c r="O31" s="3">
        <f>SUM(H$4:H30)+G31</f>
        <v>411760.46039843978</v>
      </c>
      <c r="P31" s="7">
        <f>O31/SUM($C$4:C31)-1</f>
        <v>0.47057307285157068</v>
      </c>
    </row>
    <row r="32" spans="1:16" x14ac:dyDescent="0.2">
      <c r="A32" s="2">
        <f>净值数据!A32</f>
        <v>41789</v>
      </c>
      <c r="B32" s="8">
        <f>净值数据!G32</f>
        <v>27.553867109999999</v>
      </c>
      <c r="C32">
        <v>10000</v>
      </c>
      <c r="D32">
        <f t="shared" si="7"/>
        <v>56250</v>
      </c>
      <c r="E32" s="3">
        <f t="shared" si="0"/>
        <v>362.92546378619738</v>
      </c>
      <c r="F32">
        <f t="shared" si="8"/>
        <v>2968.3893235430805</v>
      </c>
      <c r="G32" s="3">
        <f t="shared" si="1"/>
        <v>81790.604951648827</v>
      </c>
      <c r="H32">
        <f t="shared" si="2"/>
        <v>40895.302475824414</v>
      </c>
      <c r="I32">
        <f t="shared" si="3"/>
        <v>28125</v>
      </c>
      <c r="J32">
        <f t="shared" si="4"/>
        <v>1484.1946617715403</v>
      </c>
      <c r="K32" s="7">
        <f t="shared" si="5"/>
        <v>0.45405519914042358</v>
      </c>
      <c r="L32">
        <f t="shared" si="6"/>
        <v>30895.302475824414</v>
      </c>
      <c r="O32" s="3">
        <f>SUM(H$4:H31)+G32</f>
        <v>427784.07286163594</v>
      </c>
      <c r="P32" s="7">
        <f>O32/SUM($C$4:C32)-1</f>
        <v>0.47511749262633085</v>
      </c>
    </row>
    <row r="33" spans="1:16" x14ac:dyDescent="0.2">
      <c r="A33" s="2">
        <f>净值数据!A33</f>
        <v>41820</v>
      </c>
      <c r="B33" s="8">
        <f>净值数据!G33</f>
        <v>29.22379845</v>
      </c>
      <c r="C33">
        <v>10000</v>
      </c>
      <c r="D33">
        <f t="shared" si="7"/>
        <v>38125</v>
      </c>
      <c r="E33" s="3">
        <f t="shared" si="0"/>
        <v>342.18686585555753</v>
      </c>
      <c r="F33">
        <f t="shared" si="8"/>
        <v>1826.3815276270977</v>
      </c>
      <c r="G33" s="3">
        <f t="shared" si="1"/>
        <v>53373.805656177414</v>
      </c>
      <c r="H33">
        <f t="shared" si="2"/>
        <v>0</v>
      </c>
      <c r="I33">
        <f t="shared" si="3"/>
        <v>38125</v>
      </c>
      <c r="J33">
        <f t="shared" si="4"/>
        <v>1826.3815276270977</v>
      </c>
      <c r="K33" s="7">
        <f t="shared" si="5"/>
        <v>0.3999686729489158</v>
      </c>
      <c r="L33">
        <f t="shared" si="6"/>
        <v>-10000</v>
      </c>
      <c r="O33" s="3">
        <f>SUM(H$4:H32)+G33</f>
        <v>440262.57604198897</v>
      </c>
      <c r="P33" s="7">
        <f>O33/SUM($C$4:C33)-1</f>
        <v>0.46754192013996332</v>
      </c>
    </row>
    <row r="34" spans="1:16" x14ac:dyDescent="0.2">
      <c r="A34" s="2">
        <f>净值数据!A34</f>
        <v>41851</v>
      </c>
      <c r="B34" s="8">
        <f>净值数据!G34</f>
        <v>28.637334467500001</v>
      </c>
      <c r="C34">
        <v>10000</v>
      </c>
      <c r="D34">
        <f t="shared" si="7"/>
        <v>48125</v>
      </c>
      <c r="E34" s="3">
        <f t="shared" si="0"/>
        <v>349.19451080018712</v>
      </c>
      <c r="F34">
        <f t="shared" si="8"/>
        <v>2175.5760384272849</v>
      </c>
      <c r="G34" s="3">
        <f t="shared" si="1"/>
        <v>62302.698671920793</v>
      </c>
      <c r="H34">
        <f t="shared" si="2"/>
        <v>0</v>
      </c>
      <c r="I34">
        <f t="shared" si="3"/>
        <v>48125</v>
      </c>
      <c r="J34">
        <f t="shared" si="4"/>
        <v>2175.5760384272849</v>
      </c>
      <c r="K34" s="7">
        <f t="shared" si="5"/>
        <v>0.29460153084510732</v>
      </c>
      <c r="L34">
        <f t="shared" si="6"/>
        <v>-10000</v>
      </c>
      <c r="O34" s="3">
        <f>SUM(H$4:H33)+G34</f>
        <v>449191.46905773238</v>
      </c>
      <c r="P34" s="7">
        <f>O34/SUM($C$4:C34)-1</f>
        <v>0.44900473889591086</v>
      </c>
    </row>
    <row r="35" spans="1:16" x14ac:dyDescent="0.2">
      <c r="A35" s="2">
        <f>净值数据!A35</f>
        <v>41880</v>
      </c>
      <c r="B35" s="8">
        <f>净值数据!G35</f>
        <v>31.301272557499999</v>
      </c>
      <c r="C35">
        <v>10000</v>
      </c>
      <c r="D35">
        <f t="shared" si="7"/>
        <v>58125</v>
      </c>
      <c r="E35" s="3">
        <f t="shared" si="0"/>
        <v>319.47582902995845</v>
      </c>
      <c r="F35">
        <f t="shared" si="8"/>
        <v>2495.0518674572431</v>
      </c>
      <c r="G35" s="3">
        <f t="shared" si="1"/>
        <v>78098.298548378531</v>
      </c>
      <c r="H35">
        <f t="shared" si="2"/>
        <v>0</v>
      </c>
      <c r="I35">
        <f t="shared" si="3"/>
        <v>58125</v>
      </c>
      <c r="J35">
        <f t="shared" si="4"/>
        <v>2495.0518674572431</v>
      </c>
      <c r="K35" s="7">
        <f t="shared" si="5"/>
        <v>0.34362664169253376</v>
      </c>
      <c r="L35">
        <f t="shared" si="6"/>
        <v>-10000</v>
      </c>
      <c r="O35" s="3">
        <f>SUM(H$4:H34)+G35</f>
        <v>464987.06893419009</v>
      </c>
      <c r="P35" s="7">
        <f>O35/SUM($C$4:C35)-1</f>
        <v>0.45308459041934412</v>
      </c>
    </row>
    <row r="36" spans="1:16" x14ac:dyDescent="0.2">
      <c r="A36" s="2">
        <f>净值数据!A36</f>
        <v>41912</v>
      </c>
      <c r="B36" s="8">
        <f>净值数据!G36</f>
        <v>41.927204715000002</v>
      </c>
      <c r="C36">
        <v>10000</v>
      </c>
      <c r="D36">
        <f t="shared" si="7"/>
        <v>68125</v>
      </c>
      <c r="E36" s="3">
        <f t="shared" si="0"/>
        <v>238.50862627201022</v>
      </c>
      <c r="F36">
        <f t="shared" si="8"/>
        <v>2733.5604937292533</v>
      </c>
      <c r="G36" s="3">
        <f t="shared" si="1"/>
        <v>114610.55042142289</v>
      </c>
      <c r="H36">
        <f t="shared" si="2"/>
        <v>57305.275210711443</v>
      </c>
      <c r="I36">
        <f t="shared" si="3"/>
        <v>34062.5</v>
      </c>
      <c r="J36">
        <f t="shared" si="4"/>
        <v>1366.7802468646266</v>
      </c>
      <c r="K36" s="7">
        <f t="shared" si="5"/>
        <v>0.68235670343373034</v>
      </c>
      <c r="L36">
        <f t="shared" si="6"/>
        <v>47305.275210711443</v>
      </c>
      <c r="O36" s="3">
        <f>SUM(H$4:H35)+G36</f>
        <v>501499.32080723444</v>
      </c>
      <c r="P36" s="7">
        <f>O36/SUM($C$4:C36)-1</f>
        <v>0.51969491153707414</v>
      </c>
    </row>
    <row r="37" spans="1:16" x14ac:dyDescent="0.2">
      <c r="A37" s="2">
        <f>净值数据!A37</f>
        <v>41943</v>
      </c>
      <c r="B37" s="8">
        <f>净值数据!G37</f>
        <v>41.171759584999997</v>
      </c>
      <c r="C37">
        <v>10000</v>
      </c>
      <c r="D37">
        <f t="shared" si="7"/>
        <v>44062.5</v>
      </c>
      <c r="E37" s="3">
        <f t="shared" si="0"/>
        <v>242.88493134122143</v>
      </c>
      <c r="F37">
        <f t="shared" si="8"/>
        <v>1609.665178205848</v>
      </c>
      <c r="G37" s="3">
        <f t="shared" si="1"/>
        <v>66272.747729437353</v>
      </c>
      <c r="H37">
        <f t="shared" si="2"/>
        <v>33136.373864718676</v>
      </c>
      <c r="I37">
        <f t="shared" si="3"/>
        <v>22031.25</v>
      </c>
      <c r="J37">
        <f t="shared" si="4"/>
        <v>804.83258910292398</v>
      </c>
      <c r="K37" s="7">
        <f t="shared" si="5"/>
        <v>0.50406235981701797</v>
      </c>
      <c r="L37">
        <f t="shared" si="6"/>
        <v>23136.373864718676</v>
      </c>
      <c r="O37" s="3">
        <f>SUM(H$4:H36)+G37</f>
        <v>510466.7933259604</v>
      </c>
      <c r="P37" s="7">
        <f>O37/SUM($C$4:C37)-1</f>
        <v>0.50137292154694246</v>
      </c>
    </row>
    <row r="38" spans="1:16" x14ac:dyDescent="0.2">
      <c r="A38" s="2">
        <f>净值数据!A38</f>
        <v>41971</v>
      </c>
      <c r="B38" s="8">
        <f>净值数据!G38</f>
        <v>55.177314692499998</v>
      </c>
      <c r="C38">
        <v>10000</v>
      </c>
      <c r="D38">
        <f t="shared" si="7"/>
        <v>32031.25</v>
      </c>
      <c r="E38" s="3">
        <f t="shared" si="0"/>
        <v>181.23390120975304</v>
      </c>
      <c r="F38">
        <f t="shared" si="8"/>
        <v>986.06649031267705</v>
      </c>
      <c r="G38" s="3">
        <f t="shared" si="1"/>
        <v>54408.501043711585</v>
      </c>
      <c r="H38">
        <f t="shared" si="2"/>
        <v>27204.250521855793</v>
      </c>
      <c r="I38">
        <f t="shared" si="3"/>
        <v>16015.625</v>
      </c>
      <c r="J38">
        <f t="shared" si="4"/>
        <v>493.03324515633852</v>
      </c>
      <c r="K38" s="7">
        <f t="shared" si="5"/>
        <v>0.69860686185245924</v>
      </c>
      <c r="L38">
        <f t="shared" si="6"/>
        <v>17204.250521855793</v>
      </c>
      <c r="O38" s="3">
        <f>SUM(H$4:H37)+G38</f>
        <v>531738.92050495325</v>
      </c>
      <c r="P38" s="7">
        <f>O38/SUM($C$4:C38)-1</f>
        <v>0.51925405858558071</v>
      </c>
    </row>
    <row r="39" spans="1:16" x14ac:dyDescent="0.2">
      <c r="A39" s="2">
        <f>净值数据!A39</f>
        <v>42004</v>
      </c>
      <c r="B39" s="8">
        <f>净值数据!G39</f>
        <v>54.431809629999997</v>
      </c>
      <c r="C39">
        <v>10000</v>
      </c>
      <c r="D39">
        <f t="shared" si="7"/>
        <v>26015.625</v>
      </c>
      <c r="E39" s="3">
        <f t="shared" si="0"/>
        <v>183.71610402033221</v>
      </c>
      <c r="F39">
        <f t="shared" si="8"/>
        <v>676.74934917667076</v>
      </c>
      <c r="G39" s="3">
        <f t="shared" si="1"/>
        <v>36836.691741610935</v>
      </c>
      <c r="H39">
        <f t="shared" si="2"/>
        <v>18418.345870805468</v>
      </c>
      <c r="I39">
        <f t="shared" si="3"/>
        <v>13007.8125</v>
      </c>
      <c r="J39">
        <f t="shared" si="4"/>
        <v>338.37467458833538</v>
      </c>
      <c r="K39" s="7">
        <f t="shared" si="5"/>
        <v>0.41594490778564563</v>
      </c>
      <c r="L39">
        <f t="shared" si="6"/>
        <v>8418.3458708054677</v>
      </c>
      <c r="O39" s="3">
        <f>SUM(H$4:H38)+G39</f>
        <v>541371.36172470846</v>
      </c>
      <c r="P39" s="6">
        <f>O39/SUM($C$4:C39)-1</f>
        <v>0.50380933812419015</v>
      </c>
    </row>
    <row r="40" spans="1:16" x14ac:dyDescent="0.2">
      <c r="A40" s="2">
        <f>净值数据!A40</f>
        <v>42034</v>
      </c>
      <c r="B40" s="8">
        <f>净值数据!G40</f>
        <v>59.441603649999998</v>
      </c>
      <c r="C40">
        <v>10000</v>
      </c>
      <c r="D40">
        <f t="shared" si="7"/>
        <v>23007.8125</v>
      </c>
      <c r="E40" s="3">
        <f t="shared" si="0"/>
        <v>168.23233873166208</v>
      </c>
      <c r="F40">
        <f t="shared" si="8"/>
        <v>506.60701331999746</v>
      </c>
      <c r="G40" s="3">
        <f t="shared" si="1"/>
        <v>30113.533292077558</v>
      </c>
      <c r="H40">
        <f t="shared" si="2"/>
        <v>0</v>
      </c>
      <c r="I40">
        <f t="shared" si="3"/>
        <v>23007.8125</v>
      </c>
      <c r="J40">
        <f t="shared" si="4"/>
        <v>506.60701331999746</v>
      </c>
      <c r="K40" s="7">
        <f t="shared" si="5"/>
        <v>0.30883947755039975</v>
      </c>
      <c r="L40">
        <f t="shared" si="6"/>
        <v>-10000</v>
      </c>
      <c r="O40" s="3">
        <f>SUM(H$4:H39)+G40</f>
        <v>553066.54914598051</v>
      </c>
      <c r="P40" s="7">
        <f>O40/SUM($C$4:C40)-1</f>
        <v>0.49477445715129864</v>
      </c>
    </row>
    <row r="41" spans="1:16" x14ac:dyDescent="0.2">
      <c r="A41" s="2">
        <f>净值数据!A41</f>
        <v>42062</v>
      </c>
      <c r="B41" s="8">
        <f>净值数据!G41</f>
        <v>76.946062517499996</v>
      </c>
      <c r="C41">
        <v>10000</v>
      </c>
      <c r="D41">
        <f t="shared" si="7"/>
        <v>33007.8125</v>
      </c>
      <c r="E41" s="3">
        <f t="shared" si="0"/>
        <v>129.96116594953355</v>
      </c>
      <c r="F41">
        <f t="shared" si="8"/>
        <v>636.56817926953102</v>
      </c>
      <c r="G41" s="3">
        <f t="shared" si="1"/>
        <v>48981.414918724477</v>
      </c>
      <c r="H41">
        <f t="shared" si="2"/>
        <v>24490.707459362238</v>
      </c>
      <c r="I41">
        <f t="shared" si="3"/>
        <v>16503.90625</v>
      </c>
      <c r="J41">
        <f t="shared" si="4"/>
        <v>318.28408963476551</v>
      </c>
      <c r="K41" s="7">
        <f t="shared" si="5"/>
        <v>0.48393399043709651</v>
      </c>
      <c r="L41">
        <f t="shared" si="6"/>
        <v>14490.707459362238</v>
      </c>
      <c r="O41" s="3">
        <f>SUM(H$4:H40)+G41</f>
        <v>571934.43077262735</v>
      </c>
      <c r="P41" s="7">
        <f>O41/SUM($C$4:C41)-1</f>
        <v>0.50509060729638788</v>
      </c>
    </row>
    <row r="42" spans="1:16" x14ac:dyDescent="0.2">
      <c r="A42" s="2">
        <f>净值数据!A42</f>
        <v>42094</v>
      </c>
      <c r="B42" s="8">
        <f>净值数据!G42</f>
        <v>108.22745494</v>
      </c>
      <c r="C42">
        <v>10000</v>
      </c>
      <c r="D42">
        <f t="shared" si="7"/>
        <v>26503.90625</v>
      </c>
      <c r="E42" s="3">
        <f t="shared" si="0"/>
        <v>92.3979964745903</v>
      </c>
      <c r="F42">
        <f t="shared" si="8"/>
        <v>410.68208610935579</v>
      </c>
      <c r="G42" s="3">
        <f t="shared" si="1"/>
        <v>44447.076969065507</v>
      </c>
      <c r="H42">
        <f t="shared" si="2"/>
        <v>22223.538484532754</v>
      </c>
      <c r="I42">
        <f t="shared" si="3"/>
        <v>13251.953125</v>
      </c>
      <c r="J42">
        <f t="shared" si="4"/>
        <v>205.3410430546779</v>
      </c>
      <c r="K42" s="7">
        <f t="shared" si="5"/>
        <v>0.67700098807380549</v>
      </c>
      <c r="L42">
        <f t="shared" si="6"/>
        <v>12223.538484532754</v>
      </c>
      <c r="O42" s="3">
        <f>SUM(H$4:H41)+G42</f>
        <v>591890.8002823306</v>
      </c>
      <c r="P42" s="7">
        <f>O42/SUM($C$4:C42)-1</f>
        <v>0.51766871867264252</v>
      </c>
    </row>
    <row r="43" spans="1:16" x14ac:dyDescent="0.2">
      <c r="A43" s="2">
        <f>净值数据!A43</f>
        <v>42124</v>
      </c>
      <c r="B43" s="8">
        <f>净值数据!G43</f>
        <v>124.2210235475</v>
      </c>
      <c r="C43">
        <v>10000</v>
      </c>
      <c r="D43">
        <f t="shared" si="7"/>
        <v>23251.953125</v>
      </c>
      <c r="E43" s="3">
        <f t="shared" si="0"/>
        <v>80.501671250327206</v>
      </c>
      <c r="F43">
        <f t="shared" si="8"/>
        <v>285.84271430500507</v>
      </c>
      <c r="G43" s="3">
        <f t="shared" si="1"/>
        <v>35507.67454456335</v>
      </c>
      <c r="H43">
        <f t="shared" si="2"/>
        <v>17753.837272281675</v>
      </c>
      <c r="I43">
        <f t="shared" si="3"/>
        <v>11625.9765625</v>
      </c>
      <c r="J43">
        <f t="shared" si="4"/>
        <v>142.92135715250254</v>
      </c>
      <c r="K43" s="7">
        <f t="shared" si="5"/>
        <v>0.52708352514207779</v>
      </c>
      <c r="L43">
        <f t="shared" si="6"/>
        <v>7753.8372722816748</v>
      </c>
      <c r="O43" s="3">
        <f>SUM(H$4:H42)+G43</f>
        <v>605174.93634236127</v>
      </c>
      <c r="P43" s="7">
        <f>O43/SUM($C$4:C43)-1</f>
        <v>0.51293734085590326</v>
      </c>
    </row>
    <row r="44" spans="1:16" x14ac:dyDescent="0.2">
      <c r="A44" s="2">
        <f>净值数据!A44</f>
        <v>42153</v>
      </c>
      <c r="B44" s="8">
        <f>净值数据!G44</f>
        <v>121.57046</v>
      </c>
      <c r="C44">
        <v>10000</v>
      </c>
      <c r="D44">
        <f t="shared" si="7"/>
        <v>21625.9765625</v>
      </c>
      <c r="E44" s="3">
        <f t="shared" si="0"/>
        <v>82.256824560834929</v>
      </c>
      <c r="F44">
        <f t="shared" si="8"/>
        <v>225.17818171333747</v>
      </c>
      <c r="G44" s="3">
        <f t="shared" si="1"/>
        <v>27375.015132854023</v>
      </c>
      <c r="H44">
        <f t="shared" si="2"/>
        <v>0</v>
      </c>
      <c r="I44">
        <f t="shared" si="3"/>
        <v>21625.9765625</v>
      </c>
      <c r="J44">
        <f t="shared" si="4"/>
        <v>225.17818171333747</v>
      </c>
      <c r="K44" s="7">
        <f t="shared" si="5"/>
        <v>0.26583948954809311</v>
      </c>
      <c r="L44">
        <f t="shared" si="6"/>
        <v>-10000</v>
      </c>
      <c r="O44" s="3">
        <f>SUM(H$4:H43)+G44</f>
        <v>614796.1142029335</v>
      </c>
      <c r="P44" s="7">
        <f>O44/SUM($C$4:C44)-1</f>
        <v>0.49950271756813058</v>
      </c>
    </row>
    <row r="45" spans="1:16" x14ac:dyDescent="0.2">
      <c r="A45" s="2">
        <f>净值数据!A45</f>
        <v>42185</v>
      </c>
      <c r="B45" s="8">
        <f>净值数据!G45</f>
        <v>111.54577500000001</v>
      </c>
      <c r="C45">
        <v>10000</v>
      </c>
      <c r="D45">
        <f t="shared" si="7"/>
        <v>31625.9765625</v>
      </c>
      <c r="E45" s="3">
        <f t="shared" si="0"/>
        <v>89.649294202312902</v>
      </c>
      <c r="F45">
        <f t="shared" si="8"/>
        <v>314.82747591565038</v>
      </c>
      <c r="G45" s="3">
        <f t="shared" si="1"/>
        <v>35117.674792305057</v>
      </c>
      <c r="H45">
        <f t="shared" si="2"/>
        <v>0</v>
      </c>
      <c r="I45">
        <f t="shared" si="3"/>
        <v>31625.9765625</v>
      </c>
      <c r="J45">
        <f t="shared" si="4"/>
        <v>314.82747591565038</v>
      </c>
      <c r="K45" s="7">
        <f t="shared" si="5"/>
        <v>0.1104060209146327</v>
      </c>
      <c r="L45">
        <f t="shared" si="6"/>
        <v>-10000</v>
      </c>
      <c r="O45" s="3">
        <f>SUM(H$4:H44)+G45</f>
        <v>622538.77386238461</v>
      </c>
      <c r="P45" s="7">
        <f>O45/SUM($C$4:C45)-1</f>
        <v>0.4822351758628205</v>
      </c>
    </row>
    <row r="46" spans="1:16" x14ac:dyDescent="0.2">
      <c r="A46" s="2">
        <f>净值数据!A46</f>
        <v>42216</v>
      </c>
      <c r="B46" s="8">
        <f>净值数据!G46</f>
        <v>65.613405</v>
      </c>
      <c r="C46">
        <v>10000</v>
      </c>
      <c r="D46">
        <f t="shared" si="7"/>
        <v>41625.9765625</v>
      </c>
      <c r="E46" s="3">
        <f t="shared" si="0"/>
        <v>152.40788067621244</v>
      </c>
      <c r="F46">
        <f t="shared" si="8"/>
        <v>467.2353565918628</v>
      </c>
      <c r="G46" s="3">
        <f t="shared" si="1"/>
        <v>30656.902682381315</v>
      </c>
      <c r="H46">
        <f t="shared" si="2"/>
        <v>0</v>
      </c>
      <c r="I46">
        <f t="shared" si="3"/>
        <v>41625.9765625</v>
      </c>
      <c r="J46">
        <f t="shared" si="4"/>
        <v>467.2353565918628</v>
      </c>
      <c r="K46" s="7">
        <f t="shared" si="5"/>
        <v>-0.26351511209950818</v>
      </c>
      <c r="L46">
        <f t="shared" si="6"/>
        <v>-10000</v>
      </c>
      <c r="O46" s="3">
        <f>SUM(H$4:H45)+G46</f>
        <v>618078.00175246084</v>
      </c>
      <c r="P46" s="7">
        <f>O46/SUM($C$4:C46)-1</f>
        <v>0.43739070174990902</v>
      </c>
    </row>
    <row r="47" spans="1:16" x14ac:dyDescent="0.2">
      <c r="A47" s="2">
        <f>净值数据!A47</f>
        <v>42247</v>
      </c>
      <c r="B47" s="8">
        <f>净值数据!G47</f>
        <v>49.546035000000003</v>
      </c>
      <c r="C47">
        <v>10000</v>
      </c>
      <c r="D47">
        <f t="shared" si="7"/>
        <v>51625.9765625</v>
      </c>
      <c r="E47" s="3">
        <f t="shared" si="0"/>
        <v>201.83249779725057</v>
      </c>
      <c r="F47">
        <f t="shared" si="8"/>
        <v>669.06785438911334</v>
      </c>
      <c r="G47" s="3">
        <f t="shared" si="1"/>
        <v>33149.659330937917</v>
      </c>
      <c r="H47">
        <f t="shared" si="2"/>
        <v>0</v>
      </c>
      <c r="I47">
        <f t="shared" si="3"/>
        <v>51625.9765625</v>
      </c>
      <c r="J47">
        <f t="shared" si="4"/>
        <v>669.06785438911334</v>
      </c>
      <c r="K47" s="7">
        <f t="shared" si="5"/>
        <v>-0.3578879948003324</v>
      </c>
      <c r="L47">
        <f t="shared" si="6"/>
        <v>-10000</v>
      </c>
      <c r="O47" s="3">
        <f>SUM(H$4:H46)+G47</f>
        <v>620570.7584010174</v>
      </c>
      <c r="P47" s="7">
        <f>O47/SUM($C$4:C47)-1</f>
        <v>0.41038808727503961</v>
      </c>
    </row>
    <row r="48" spans="1:16" x14ac:dyDescent="0.2">
      <c r="A48" s="2">
        <f>净值数据!A48</f>
        <v>42277</v>
      </c>
      <c r="B48" s="8">
        <f>净值数据!G48</f>
        <v>43.483440000000002</v>
      </c>
      <c r="C48">
        <v>10000</v>
      </c>
      <c r="D48">
        <f t="shared" si="7"/>
        <v>61625.9765625</v>
      </c>
      <c r="E48" s="3">
        <f t="shared" si="0"/>
        <v>229.97260566321339</v>
      </c>
      <c r="F48">
        <f t="shared" si="8"/>
        <v>899.04046005232669</v>
      </c>
      <c r="G48" s="3">
        <f t="shared" si="1"/>
        <v>39093.37190225775</v>
      </c>
      <c r="H48">
        <f t="shared" si="2"/>
        <v>0</v>
      </c>
      <c r="I48">
        <f t="shared" si="3"/>
        <v>61625.9765625</v>
      </c>
      <c r="J48">
        <f t="shared" si="4"/>
        <v>899.04046005232669</v>
      </c>
      <c r="K48" s="7">
        <f t="shared" si="5"/>
        <v>-0.36563484941110946</v>
      </c>
      <c r="L48">
        <f t="shared" si="6"/>
        <v>-10000</v>
      </c>
      <c r="O48" s="3">
        <f>SUM(H$4:H47)+G48</f>
        <v>626514.47097233729</v>
      </c>
      <c r="P48" s="7">
        <f>O48/SUM($C$4:C48)-1</f>
        <v>0.39225437993852741</v>
      </c>
    </row>
    <row r="49" spans="1:16" x14ac:dyDescent="0.2">
      <c r="A49" s="2">
        <f>净值数据!A49</f>
        <v>42307</v>
      </c>
      <c r="B49" s="8">
        <f>净值数据!G49</f>
        <v>64.418805000000006</v>
      </c>
      <c r="C49">
        <v>10000</v>
      </c>
      <c r="D49">
        <f t="shared" si="7"/>
        <v>71625.9765625</v>
      </c>
      <c r="E49" s="3">
        <f t="shared" si="0"/>
        <v>155.23417424461692</v>
      </c>
      <c r="F49">
        <f t="shared" si="8"/>
        <v>1054.2746342969435</v>
      </c>
      <c r="G49" s="3">
        <f t="shared" si="1"/>
        <v>67915.112083221131</v>
      </c>
      <c r="H49">
        <f t="shared" si="2"/>
        <v>0</v>
      </c>
      <c r="I49">
        <f t="shared" si="3"/>
        <v>71625.9765625</v>
      </c>
      <c r="J49">
        <f t="shared" si="4"/>
        <v>1054.2746342969435</v>
      </c>
      <c r="K49" s="7">
        <f t="shared" si="5"/>
        <v>-5.1808919855226176E-2</v>
      </c>
      <c r="L49">
        <f t="shared" si="6"/>
        <v>-10000</v>
      </c>
      <c r="O49" s="3">
        <f>SUM(H$4:H48)+G49</f>
        <v>655336.2111533006</v>
      </c>
      <c r="P49" s="7">
        <f>O49/SUM($C$4:C49)-1</f>
        <v>0.42464393728978389</v>
      </c>
    </row>
    <row r="50" spans="1:16" x14ac:dyDescent="0.2">
      <c r="A50" s="2">
        <f>净值数据!A50</f>
        <v>42338</v>
      </c>
      <c r="B50" s="8">
        <f>净值数据!G50</f>
        <v>63.582585000000002</v>
      </c>
      <c r="C50">
        <v>10000</v>
      </c>
      <c r="D50">
        <f t="shared" si="7"/>
        <v>81625.9765625</v>
      </c>
      <c r="E50" s="3">
        <f t="shared" si="0"/>
        <v>157.2757697724935</v>
      </c>
      <c r="F50">
        <f t="shared" si="8"/>
        <v>1211.550404069437</v>
      </c>
      <c r="G50" s="3">
        <f t="shared" si="1"/>
        <v>77033.506548529331</v>
      </c>
      <c r="H50">
        <f t="shared" si="2"/>
        <v>0</v>
      </c>
      <c r="I50">
        <f t="shared" si="3"/>
        <v>81625.9765625</v>
      </c>
      <c r="J50">
        <f t="shared" si="4"/>
        <v>1211.550404069437</v>
      </c>
      <c r="K50" s="7">
        <f t="shared" si="5"/>
        <v>-5.6262359206866841E-2</v>
      </c>
      <c r="L50">
        <f t="shared" si="6"/>
        <v>-10000</v>
      </c>
      <c r="O50" s="3">
        <f>SUM(H$4:H49)+G50</f>
        <v>664454.60561860888</v>
      </c>
      <c r="P50" s="7">
        <f>O50/SUM($C$4:C50)-1</f>
        <v>0.41373320344384878</v>
      </c>
    </row>
    <row r="51" spans="1:16" x14ac:dyDescent="0.2">
      <c r="A51" s="2">
        <f>净值数据!A51</f>
        <v>42369</v>
      </c>
      <c r="B51" s="8">
        <f>净值数据!G51</f>
        <v>60.695635000000003</v>
      </c>
      <c r="C51">
        <v>10000</v>
      </c>
      <c r="D51">
        <f t="shared" si="7"/>
        <v>91625.9765625</v>
      </c>
      <c r="E51" s="3">
        <f t="shared" si="0"/>
        <v>164.7564936094663</v>
      </c>
      <c r="F51">
        <f t="shared" si="8"/>
        <v>1376.3068976789034</v>
      </c>
      <c r="G51" s="3">
        <f t="shared" si="1"/>
        <v>83535.821109501077</v>
      </c>
      <c r="H51">
        <f t="shared" si="2"/>
        <v>0</v>
      </c>
      <c r="I51">
        <f t="shared" si="3"/>
        <v>91625.9765625</v>
      </c>
      <c r="J51">
        <f t="shared" si="4"/>
        <v>1376.3068976789034</v>
      </c>
      <c r="K51" s="7">
        <f t="shared" si="5"/>
        <v>-8.8295434946665585E-2</v>
      </c>
      <c r="L51">
        <f t="shared" si="6"/>
        <v>-10000</v>
      </c>
      <c r="O51" s="3">
        <f>SUM(H$4:H50)+G51</f>
        <v>670956.92017958057</v>
      </c>
      <c r="P51" s="7">
        <f>O51/SUM($C$4:C51)-1</f>
        <v>0.39782691704079287</v>
      </c>
    </row>
    <row r="52" spans="1:16" x14ac:dyDescent="0.2">
      <c r="A52" s="2">
        <f>净值数据!A52</f>
        <v>42398</v>
      </c>
      <c r="B52" s="8">
        <f>净值数据!G52</f>
        <v>39.690584999999999</v>
      </c>
      <c r="C52">
        <v>10000</v>
      </c>
      <c r="D52">
        <f t="shared" si="7"/>
        <v>101625.9765625</v>
      </c>
      <c r="E52" s="3">
        <f t="shared" si="0"/>
        <v>251.94891937218864</v>
      </c>
      <c r="F52">
        <f t="shared" si="8"/>
        <v>1628.255817051092</v>
      </c>
      <c r="G52" s="3">
        <f t="shared" si="1"/>
        <v>64626.425908410813</v>
      </c>
      <c r="H52">
        <f t="shared" si="2"/>
        <v>0</v>
      </c>
      <c r="I52">
        <f t="shared" si="3"/>
        <v>101625.9765625</v>
      </c>
      <c r="J52">
        <f t="shared" si="4"/>
        <v>1628.255817051092</v>
      </c>
      <c r="K52" s="7">
        <f t="shared" si="5"/>
        <v>-0.36407572065331595</v>
      </c>
      <c r="L52">
        <f t="shared" si="6"/>
        <v>-10000</v>
      </c>
      <c r="O52" s="3">
        <f>SUM(H$4:H51)+G52</f>
        <v>652047.52497849031</v>
      </c>
      <c r="P52" s="7">
        <f>O52/SUM($C$4:C52)-1</f>
        <v>0.33070923464998025</v>
      </c>
    </row>
    <row r="53" spans="1:16" x14ac:dyDescent="0.2">
      <c r="A53" s="2">
        <f>净值数据!A53</f>
        <v>42429</v>
      </c>
      <c r="B53" s="8">
        <f>净值数据!G53</f>
        <v>34.653354999999998</v>
      </c>
      <c r="C53">
        <v>10000</v>
      </c>
      <c r="D53">
        <f t="shared" si="7"/>
        <v>111625.9765625</v>
      </c>
      <c r="E53" s="3">
        <f t="shared" si="0"/>
        <v>288.57234746823218</v>
      </c>
      <c r="F53">
        <f t="shared" si="8"/>
        <v>1916.8281645193242</v>
      </c>
      <c r="G53" s="3">
        <f t="shared" si="1"/>
        <v>66424.526859086545</v>
      </c>
      <c r="H53">
        <f t="shared" si="2"/>
        <v>0</v>
      </c>
      <c r="I53">
        <f t="shared" si="3"/>
        <v>111625.9765625</v>
      </c>
      <c r="J53">
        <f t="shared" si="4"/>
        <v>1916.8281645193242</v>
      </c>
      <c r="K53" s="7">
        <f t="shared" si="5"/>
        <v>-0.40493665628183695</v>
      </c>
      <c r="L53">
        <f t="shared" si="6"/>
        <v>-10000</v>
      </c>
      <c r="O53" s="3">
        <f>SUM(H$4:H52)+G53</f>
        <v>653845.6259291661</v>
      </c>
      <c r="P53" s="7">
        <f>O53/SUM($C$4:C53)-1</f>
        <v>0.30769125185833213</v>
      </c>
    </row>
    <row r="54" spans="1:16" x14ac:dyDescent="0.2">
      <c r="A54" s="2">
        <f>净值数据!A54</f>
        <v>42460</v>
      </c>
      <c r="B54" s="8">
        <f>净值数据!G54</f>
        <v>58.077469999999998</v>
      </c>
      <c r="C54">
        <v>10000</v>
      </c>
      <c r="D54">
        <f t="shared" si="7"/>
        <v>121625.9765625</v>
      </c>
      <c r="E54" s="3">
        <f t="shared" si="0"/>
        <v>172.1838089710175</v>
      </c>
      <c r="F54">
        <f t="shared" si="8"/>
        <v>2089.0119734903419</v>
      </c>
      <c r="G54" s="3">
        <f t="shared" si="1"/>
        <v>121324.53022002612</v>
      </c>
      <c r="H54">
        <f t="shared" si="2"/>
        <v>0</v>
      </c>
      <c r="I54">
        <f t="shared" si="3"/>
        <v>121625.9765625</v>
      </c>
      <c r="J54">
        <f t="shared" si="4"/>
        <v>2089.0119734903419</v>
      </c>
      <c r="K54" s="7">
        <f t="shared" si="5"/>
        <v>-2.4784700685956951E-3</v>
      </c>
      <c r="L54">
        <f t="shared" si="6"/>
        <v>-10000</v>
      </c>
      <c r="O54" s="3">
        <f>SUM(H$4:H53)+G54</f>
        <v>708745.62929010566</v>
      </c>
      <c r="P54" s="7">
        <f>O54/SUM($C$4:C54)-1</f>
        <v>0.38969731233354055</v>
      </c>
    </row>
    <row r="55" spans="1:16" x14ac:dyDescent="0.2">
      <c r="A55" s="2">
        <f>净值数据!A55</f>
        <v>42489</v>
      </c>
      <c r="B55" s="8">
        <f>净值数据!G55</f>
        <v>54.324435000000001</v>
      </c>
      <c r="C55">
        <v>10000</v>
      </c>
      <c r="D55">
        <f t="shared" si="7"/>
        <v>131625.9765625</v>
      </c>
      <c r="E55" s="3">
        <f t="shared" si="0"/>
        <v>184.07922696296794</v>
      </c>
      <c r="F55">
        <f t="shared" si="8"/>
        <v>2273.0912004533097</v>
      </c>
      <c r="G55" s="3">
        <f t="shared" si="1"/>
        <v>123484.39516809779</v>
      </c>
      <c r="H55">
        <f t="shared" si="2"/>
        <v>0</v>
      </c>
      <c r="I55">
        <f t="shared" si="3"/>
        <v>131625.9765625</v>
      </c>
      <c r="J55">
        <f t="shared" si="4"/>
        <v>2273.0912004533097</v>
      </c>
      <c r="K55" s="7">
        <f t="shared" si="5"/>
        <v>-6.1853910656733735E-2</v>
      </c>
      <c r="L55">
        <f t="shared" si="6"/>
        <v>-10000</v>
      </c>
      <c r="O55" s="3">
        <f>SUM(H$4:H54)+G55</f>
        <v>710905.49423817731</v>
      </c>
      <c r="P55" s="7">
        <f>O55/SUM($C$4:C55)-1</f>
        <v>0.36712595045803331</v>
      </c>
    </row>
    <row r="56" spans="1:16" x14ac:dyDescent="0.2">
      <c r="A56" s="2">
        <f>净值数据!A56</f>
        <v>42521</v>
      </c>
      <c r="B56" s="8">
        <f>净值数据!G56</f>
        <v>61.17</v>
      </c>
      <c r="C56">
        <v>10000</v>
      </c>
      <c r="D56">
        <f t="shared" si="7"/>
        <v>141625.9765625</v>
      </c>
      <c r="E56" s="3">
        <f t="shared" si="0"/>
        <v>163.47882949158083</v>
      </c>
      <c r="F56">
        <f t="shared" si="8"/>
        <v>2436.5700299448904</v>
      </c>
      <c r="G56" s="3">
        <f t="shared" si="1"/>
        <v>149044.98873172895</v>
      </c>
      <c r="H56">
        <f t="shared" si="2"/>
        <v>0</v>
      </c>
      <c r="I56">
        <f t="shared" si="3"/>
        <v>141625.9765625</v>
      </c>
      <c r="J56">
        <f t="shared" si="4"/>
        <v>2436.5700299448904</v>
      </c>
      <c r="K56" s="7">
        <f t="shared" si="5"/>
        <v>5.238454377721391E-2</v>
      </c>
      <c r="L56">
        <f t="shared" si="6"/>
        <v>-10000</v>
      </c>
      <c r="O56" s="3">
        <f>SUM(H$4:H55)+G56</f>
        <v>736466.08780180849</v>
      </c>
      <c r="P56" s="7">
        <f>O56/SUM($C$4:C56)-1</f>
        <v>0.38955865622982744</v>
      </c>
    </row>
    <row r="57" spans="1:16" x14ac:dyDescent="0.2">
      <c r="A57" s="2">
        <f>净值数据!A57</f>
        <v>42551</v>
      </c>
      <c r="B57" s="8">
        <f>净值数据!G57</f>
        <v>66.77</v>
      </c>
      <c r="C57">
        <v>10000</v>
      </c>
      <c r="D57">
        <f t="shared" si="7"/>
        <v>151625.9765625</v>
      </c>
      <c r="E57" s="3">
        <f t="shared" si="0"/>
        <v>149.76785981728321</v>
      </c>
      <c r="F57">
        <f t="shared" si="8"/>
        <v>2586.3378897621737</v>
      </c>
      <c r="G57" s="3">
        <f t="shared" si="1"/>
        <v>172689.78089942032</v>
      </c>
      <c r="H57">
        <f t="shared" si="2"/>
        <v>0</v>
      </c>
      <c r="I57">
        <f t="shared" si="3"/>
        <v>151625.9765625</v>
      </c>
      <c r="J57">
        <f t="shared" si="4"/>
        <v>2586.3378897621737</v>
      </c>
      <c r="K57" s="7">
        <f t="shared" si="5"/>
        <v>0.13891949660906455</v>
      </c>
      <c r="L57">
        <f t="shared" si="6"/>
        <v>-10000</v>
      </c>
      <c r="O57" s="3">
        <f>SUM(H$4:H56)+G57</f>
        <v>760110.87996949977</v>
      </c>
      <c r="P57" s="7">
        <f>O57/SUM($C$4:C57)-1</f>
        <v>0.4076127406842589</v>
      </c>
    </row>
    <row r="58" spans="1:16" x14ac:dyDescent="0.2">
      <c r="A58" s="2">
        <f>净值数据!A58</f>
        <v>42580</v>
      </c>
      <c r="B58" s="8">
        <f>净值数据!G58</f>
        <v>56.19</v>
      </c>
      <c r="C58">
        <v>10000</v>
      </c>
      <c r="D58">
        <f t="shared" si="7"/>
        <v>161625.9765625</v>
      </c>
      <c r="E58" s="3">
        <f t="shared" si="0"/>
        <v>177.96760989499913</v>
      </c>
      <c r="F58">
        <f t="shared" si="8"/>
        <v>2764.3054996571727</v>
      </c>
      <c r="G58" s="3">
        <f t="shared" si="1"/>
        <v>155326.32602573652</v>
      </c>
      <c r="H58">
        <f t="shared" si="2"/>
        <v>0</v>
      </c>
      <c r="I58">
        <f t="shared" si="3"/>
        <v>161625.9765625</v>
      </c>
      <c r="J58">
        <f t="shared" si="4"/>
        <v>2764.3054996571727</v>
      </c>
      <c r="K58" s="7">
        <f t="shared" si="5"/>
        <v>-3.8976720640740758E-2</v>
      </c>
      <c r="L58">
        <f t="shared" si="6"/>
        <v>-10000</v>
      </c>
      <c r="O58" s="3">
        <f>SUM(H$4:H57)+G58</f>
        <v>742747.42509581603</v>
      </c>
      <c r="P58" s="7">
        <f>O58/SUM($C$4:C58)-1</f>
        <v>0.35044986381057464</v>
      </c>
    </row>
    <row r="59" spans="1:16" x14ac:dyDescent="0.2">
      <c r="A59" s="2">
        <f>净值数据!A59</f>
        <v>42613</v>
      </c>
      <c r="B59" s="8">
        <f>净值数据!G59</f>
        <v>59.21</v>
      </c>
      <c r="C59">
        <v>10000</v>
      </c>
      <c r="D59">
        <f t="shared" si="7"/>
        <v>171625.9765625</v>
      </c>
      <c r="E59" s="3">
        <f t="shared" si="0"/>
        <v>168.89039013680122</v>
      </c>
      <c r="F59">
        <f t="shared" si="8"/>
        <v>2933.1958897939739</v>
      </c>
      <c r="G59" s="3">
        <f t="shared" si="1"/>
        <v>173674.52863470119</v>
      </c>
      <c r="H59">
        <f t="shared" si="2"/>
        <v>0</v>
      </c>
      <c r="I59">
        <f t="shared" si="3"/>
        <v>171625.9765625</v>
      </c>
      <c r="J59">
        <f t="shared" si="4"/>
        <v>2933.1958897939739</v>
      </c>
      <c r="K59" s="7">
        <f t="shared" si="5"/>
        <v>1.1936142262562344E-2</v>
      </c>
      <c r="L59">
        <f t="shared" si="6"/>
        <v>-10000</v>
      </c>
      <c r="O59" s="3">
        <f>SUM(H$4:H58)+G59</f>
        <v>761095.62770478067</v>
      </c>
      <c r="P59" s="7">
        <f>O59/SUM($C$4:C59)-1</f>
        <v>0.35909933518710835</v>
      </c>
    </row>
    <row r="60" spans="1:16" x14ac:dyDescent="0.2">
      <c r="A60" s="2">
        <f>净值数据!A60</f>
        <v>42643</v>
      </c>
      <c r="B60" s="8">
        <f>净值数据!G60</f>
        <v>55.94</v>
      </c>
      <c r="C60">
        <v>10000</v>
      </c>
      <c r="D60">
        <f t="shared" si="7"/>
        <v>181625.9765625</v>
      </c>
      <c r="E60" s="3">
        <f t="shared" si="0"/>
        <v>178.76296031462283</v>
      </c>
      <c r="F60">
        <f t="shared" si="8"/>
        <v>3111.9588501085968</v>
      </c>
      <c r="G60" s="3">
        <f t="shared" si="1"/>
        <v>174082.97807507491</v>
      </c>
      <c r="H60">
        <f t="shared" si="2"/>
        <v>0</v>
      </c>
      <c r="I60">
        <f t="shared" si="3"/>
        <v>181625.9765625</v>
      </c>
      <c r="J60">
        <f t="shared" si="4"/>
        <v>3111.9588501085968</v>
      </c>
      <c r="K60" s="7">
        <f t="shared" si="5"/>
        <v>-4.153039466152264E-2</v>
      </c>
      <c r="L60">
        <f t="shared" si="6"/>
        <v>-10000</v>
      </c>
      <c r="O60" s="3">
        <f>SUM(H$4:H59)+G60</f>
        <v>761504.07714515436</v>
      </c>
      <c r="P60" s="7">
        <f>O60/SUM($C$4:C60)-1</f>
        <v>0.33597206516693756</v>
      </c>
    </row>
    <row r="61" spans="1:16" x14ac:dyDescent="0.2">
      <c r="A61" s="2">
        <f>净值数据!A61</f>
        <v>42674</v>
      </c>
      <c r="B61" s="8">
        <f>净值数据!G61</f>
        <v>59.03</v>
      </c>
      <c r="C61">
        <v>10000</v>
      </c>
      <c r="D61">
        <f t="shared" si="7"/>
        <v>191625.9765625</v>
      </c>
      <c r="E61" s="3">
        <f t="shared" si="0"/>
        <v>169.40538709130951</v>
      </c>
      <c r="F61">
        <f t="shared" si="8"/>
        <v>3281.3642371999063</v>
      </c>
      <c r="G61" s="3">
        <f t="shared" si="1"/>
        <v>193698.93092191048</v>
      </c>
      <c r="H61">
        <f t="shared" si="2"/>
        <v>0</v>
      </c>
      <c r="I61">
        <f t="shared" si="3"/>
        <v>191625.9765625</v>
      </c>
      <c r="J61">
        <f t="shared" si="4"/>
        <v>3281.3642371999063</v>
      </c>
      <c r="K61" s="7">
        <f t="shared" si="5"/>
        <v>1.0817710607905928E-2</v>
      </c>
      <c r="L61">
        <f t="shared" si="6"/>
        <v>-10000</v>
      </c>
      <c r="O61" s="3">
        <f>SUM(H$4:H60)+G61</f>
        <v>781120.02999198996</v>
      </c>
      <c r="P61" s="7">
        <f>O61/SUM($C$4:C61)-1</f>
        <v>0.3467586723999827</v>
      </c>
    </row>
    <row r="62" spans="1:16" x14ac:dyDescent="0.2">
      <c r="A62" s="2">
        <f>净值数据!A62</f>
        <v>42704</v>
      </c>
      <c r="B62" s="8">
        <f>净值数据!G62</f>
        <v>57.08</v>
      </c>
      <c r="C62">
        <v>10000</v>
      </c>
      <c r="D62">
        <f t="shared" si="7"/>
        <v>201625.9765625</v>
      </c>
      <c r="E62" s="3">
        <f t="shared" si="0"/>
        <v>175.19271198318151</v>
      </c>
      <c r="F62">
        <f t="shared" si="8"/>
        <v>3456.5569491830879</v>
      </c>
      <c r="G62" s="3">
        <f t="shared" si="1"/>
        <v>197300.27065937064</v>
      </c>
      <c r="H62">
        <f t="shared" si="2"/>
        <v>0</v>
      </c>
      <c r="I62">
        <f t="shared" si="3"/>
        <v>201625.9765625</v>
      </c>
      <c r="J62">
        <f t="shared" si="4"/>
        <v>3456.5569491830879</v>
      </c>
      <c r="K62" s="7">
        <f t="shared" si="5"/>
        <v>-2.1454110114568881E-2</v>
      </c>
      <c r="L62">
        <f t="shared" si="6"/>
        <v>-10000</v>
      </c>
      <c r="O62" s="3">
        <f>SUM(H$4:H61)+G62</f>
        <v>784721.36972945021</v>
      </c>
      <c r="P62" s="7">
        <f>O62/SUM($C$4:C62)-1</f>
        <v>0.33003621988042409</v>
      </c>
    </row>
    <row r="63" spans="1:16" x14ac:dyDescent="0.2">
      <c r="A63" s="2">
        <f>净值数据!A63</f>
        <v>42734</v>
      </c>
      <c r="B63" s="8">
        <f>净值数据!G63</f>
        <v>47.14</v>
      </c>
      <c r="C63">
        <v>10000</v>
      </c>
      <c r="D63">
        <f t="shared" si="7"/>
        <v>211625.9765625</v>
      </c>
      <c r="E63" s="3">
        <f t="shared" si="0"/>
        <v>212.13406873143828</v>
      </c>
      <c r="F63">
        <f t="shared" si="8"/>
        <v>3668.6910179145261</v>
      </c>
      <c r="G63" s="3">
        <f t="shared" si="1"/>
        <v>172942.09458449075</v>
      </c>
      <c r="H63">
        <f t="shared" si="2"/>
        <v>0</v>
      </c>
      <c r="I63">
        <f t="shared" si="3"/>
        <v>211625.9765625</v>
      </c>
      <c r="J63">
        <f t="shared" si="4"/>
        <v>3668.6910179145261</v>
      </c>
      <c r="K63" s="7">
        <f t="shared" si="5"/>
        <v>-0.18279363718179764</v>
      </c>
      <c r="L63">
        <f>H63-C63+G63</f>
        <v>162942.09458449075</v>
      </c>
      <c r="O63" s="3">
        <f>SUM(H$4:H62)+G63</f>
        <v>760363.19365457026</v>
      </c>
      <c r="P63" s="7">
        <f>O63/SUM($C$4:C63)-1</f>
        <v>0.26727198942428387</v>
      </c>
    </row>
    <row r="64" spans="1:16" x14ac:dyDescent="0.2">
      <c r="H64">
        <f>SUM(H4:H63)</f>
        <v>587421.09907007951</v>
      </c>
      <c r="I64" s="3">
        <f>G63+H64</f>
        <v>760363.19365457026</v>
      </c>
      <c r="M64" t="s">
        <v>65</v>
      </c>
      <c r="N64">
        <f>XIRR(L4:L63,A4:A63,0.1)</f>
        <v>0.59752880930900565</v>
      </c>
    </row>
  </sheetData>
  <phoneticPr fontId="2" type="noConversion"/>
  <conditionalFormatting sqref="K1:K64">
    <cfRule type="cellIs" dxfId="37" priority="3" operator="greaterThan">
      <formula>0.5</formula>
    </cfRule>
  </conditionalFormatting>
  <conditionalFormatting sqref="P3">
    <cfRule type="cellIs" dxfId="36" priority="2" operator="greaterThan">
      <formula>0.5</formula>
    </cfRule>
  </conditionalFormatting>
  <conditionalFormatting sqref="P4:P63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{5F34AA9B-ED8A-4DC6-93D1-BE08E4103EF9}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F34AA9B-ED8A-4DC6-93D1-BE08E4103EF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P4:P63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27</vt:i4>
      </vt:variant>
    </vt:vector>
  </HeadingPairs>
  <TitlesOfParts>
    <vt:vector size="27" baseType="lpstr">
      <vt:lpstr>说明</vt:lpstr>
      <vt:lpstr>结果数据</vt:lpstr>
      <vt:lpstr>净值数据</vt:lpstr>
      <vt:lpstr>民生银行</vt:lpstr>
      <vt:lpstr>招商银行</vt:lpstr>
      <vt:lpstr>中国船舶</vt:lpstr>
      <vt:lpstr>金证股份</vt:lpstr>
      <vt:lpstr>贵州茅台</vt:lpstr>
      <vt:lpstr>恒生电子</vt:lpstr>
      <vt:lpstr>伊利股份</vt:lpstr>
      <vt:lpstr>招商证券</vt:lpstr>
      <vt:lpstr>国金证券</vt:lpstr>
      <vt:lpstr>中国建筑</vt:lpstr>
      <vt:lpstr>中国重工</vt:lpstr>
      <vt:lpstr>万科A</vt:lpstr>
      <vt:lpstr>东阿阿胶</vt:lpstr>
      <vt:lpstr>格力电器</vt:lpstr>
      <vt:lpstr>保利地产</vt:lpstr>
      <vt:lpstr>上汽集团</vt:lpstr>
      <vt:lpstr>山东黄金</vt:lpstr>
      <vt:lpstr>京投发展</vt:lpstr>
      <vt:lpstr>隧道股份</vt:lpstr>
      <vt:lpstr>美的集团</vt:lpstr>
      <vt:lpstr>泸州老窖</vt:lpstr>
      <vt:lpstr>五粮液</vt:lpstr>
      <vt:lpstr>乐普医疗</vt:lpstr>
      <vt:lpstr>民生银行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马国庆</dc:creator>
  <cp:lastModifiedBy>马国庆</cp:lastModifiedBy>
  <dcterms:created xsi:type="dcterms:W3CDTF">2017-01-22T03:48:04Z</dcterms:created>
  <dcterms:modified xsi:type="dcterms:W3CDTF">2017-01-24T01:58:29Z</dcterms:modified>
</cp:coreProperties>
</file>