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239E8D4A-75E7-46FB-BDA9-7CB2FF456D95}" xr6:coauthVersionLast="47" xr6:coauthVersionMax="47" xr10:uidLastSave="{00000000-0000-0000-0000-000000000000}"/>
  <bookViews>
    <workbookView xWindow="-110" yWindow="-110" windowWidth="19420" windowHeight="10300" activeTab="4" xr2:uid="{2197A5C3-A547-4B4C-B65C-29DAEB653D70}"/>
  </bookViews>
  <sheets>
    <sheet name="Opt-3" sheetId="1" r:id="rId1"/>
    <sheet name="Opt-2" sheetId="2" r:id="rId2"/>
    <sheet name="Opt-1" sheetId="4" r:id="rId3"/>
    <sheet name="Kinetic_plots" sheetId="9" r:id="rId4"/>
    <sheet name="Pt-Zn3In2S6 " sheetId="6" r:id="rId5"/>
    <sheet name="(5wt%) Ni-Zn3In2S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6" l="1"/>
  <c r="G11" i="4"/>
  <c r="G12" i="4"/>
  <c r="G13" i="4"/>
  <c r="G14" i="4"/>
  <c r="G15" i="4"/>
  <c r="G10" i="4"/>
  <c r="G27" i="1"/>
  <c r="G28" i="1"/>
  <c r="G29" i="1"/>
  <c r="G26" i="1"/>
  <c r="D26" i="1"/>
  <c r="B17" i="8"/>
  <c r="C15" i="8"/>
  <c r="D15" i="8" s="1"/>
  <c r="E15" i="8" s="1"/>
  <c r="C10" i="8"/>
  <c r="D10" i="8" s="1"/>
  <c r="E10" i="8" s="1"/>
  <c r="D14" i="8"/>
  <c r="E14" i="8" s="1"/>
  <c r="C14" i="8"/>
  <c r="C13" i="8"/>
  <c r="D13" i="8" s="1"/>
  <c r="E13" i="8" s="1"/>
  <c r="C12" i="8"/>
  <c r="D12" i="8" s="1"/>
  <c r="E12" i="8" s="1"/>
  <c r="C11" i="8"/>
  <c r="D11" i="8" s="1"/>
  <c r="E11" i="8" s="1"/>
  <c r="B5" i="8"/>
  <c r="C15" i="6"/>
  <c r="D15" i="6" s="1"/>
  <c r="E15" i="6" s="1"/>
  <c r="C14" i="6"/>
  <c r="D14" i="6" s="1"/>
  <c r="E14" i="6" s="1"/>
  <c r="C13" i="6"/>
  <c r="D13" i="6" s="1"/>
  <c r="E13" i="6" s="1"/>
  <c r="C12" i="6"/>
  <c r="D12" i="6" s="1"/>
  <c r="E12" i="6" s="1"/>
  <c r="C11" i="6"/>
  <c r="D11" i="6" s="1"/>
  <c r="E11" i="6" s="1"/>
  <c r="C10" i="6"/>
  <c r="D10" i="6" s="1"/>
  <c r="E10" i="6" s="1"/>
  <c r="B5" i="6"/>
  <c r="C15" i="4"/>
  <c r="D15" i="4" s="1"/>
  <c r="E15" i="4" s="1"/>
  <c r="C14" i="4"/>
  <c r="D14" i="4" s="1"/>
  <c r="E14" i="4" s="1"/>
  <c r="C13" i="4"/>
  <c r="D13" i="4" s="1"/>
  <c r="E13" i="4" s="1"/>
  <c r="C12" i="4"/>
  <c r="D12" i="4" s="1"/>
  <c r="E12" i="4" s="1"/>
  <c r="C11" i="4"/>
  <c r="D11" i="4" s="1"/>
  <c r="E11" i="4" s="1"/>
  <c r="C10" i="4"/>
  <c r="D10" i="4" s="1"/>
  <c r="E10" i="4" s="1"/>
  <c r="B5" i="4"/>
  <c r="D15" i="2"/>
  <c r="E15" i="2" s="1"/>
  <c r="C14" i="2"/>
  <c r="G14" i="2" s="1"/>
  <c r="C15" i="2"/>
  <c r="G15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B5" i="2"/>
  <c r="C26" i="1"/>
  <c r="E27" i="1"/>
  <c r="E28" i="1"/>
  <c r="E29" i="1"/>
  <c r="E26" i="1"/>
  <c r="D27" i="1"/>
  <c r="D28" i="1"/>
  <c r="D29" i="1"/>
  <c r="C27" i="1"/>
  <c r="C28" i="1"/>
  <c r="C29" i="1"/>
  <c r="B21" i="1"/>
  <c r="D14" i="2" l="1"/>
  <c r="E14" i="2" s="1"/>
  <c r="G13" i="2"/>
  <c r="G12" i="2"/>
  <c r="G11" i="2"/>
  <c r="G10" i="2"/>
  <c r="B15" i="1"/>
  <c r="B2" i="1"/>
  <c r="B3" i="1" l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<sst xmlns="http://schemas.openxmlformats.org/spreadsheetml/2006/main" count="110" uniqueCount="31">
  <si>
    <t>V H2 (uL)</t>
  </si>
  <si>
    <t>n H2 (umol)</t>
  </si>
  <si>
    <t>Area</t>
  </si>
  <si>
    <t>Example:</t>
  </si>
  <si>
    <t>V headspace</t>
  </si>
  <si>
    <t>mL</t>
  </si>
  <si>
    <t xml:space="preserve">Initial catalyst amount </t>
  </si>
  <si>
    <t>mg</t>
  </si>
  <si>
    <t>V sampling</t>
  </si>
  <si>
    <t>H2 calibration constant</t>
  </si>
  <si>
    <t>H2 area</t>
  </si>
  <si>
    <t>n H2</t>
  </si>
  <si>
    <t>umol</t>
  </si>
  <si>
    <t>Time (h)</t>
  </si>
  <si>
    <t xml:space="preserve">Area </t>
  </si>
  <si>
    <t xml:space="preserve">Amount of H2 gas </t>
  </si>
  <si>
    <t>H2</t>
  </si>
  <si>
    <t>(umol)</t>
  </si>
  <si>
    <t>(umol/g)</t>
  </si>
  <si>
    <t>(umol/g/h)</t>
  </si>
  <si>
    <t xml:space="preserve"> H2 Evolution </t>
  </si>
  <si>
    <t xml:space="preserve"> </t>
  </si>
  <si>
    <t>STH</t>
  </si>
  <si>
    <t xml:space="preserve"> H2 Rate</t>
  </si>
  <si>
    <t>(umol/h)</t>
  </si>
  <si>
    <t>time_3</t>
  </si>
  <si>
    <t>opt_3_rate</t>
  </si>
  <si>
    <t>opt_1_rate</t>
  </si>
  <si>
    <t>time_1</t>
  </si>
  <si>
    <t>opt_1_mol</t>
  </si>
  <si>
    <t>opt_3_mol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</si>
</sst>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5501968503937006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'Opt-3'!$B$2:$B$15</c:f>
              <c:numCache>
                <c:formatCode>General</c:formatCode>
                <c:ptCount val="14"/>
                <c:pt idx="0">
                  <c:v>0</c:v>
                </c:pt>
                <c:pt idx="1">
                  <c:v>0.20433183489987741</c:v>
                </c:pt>
                <c:pt idx="2">
                  <c:v>0.40866366979975483</c:v>
                </c:pt>
                <c:pt idx="3">
                  <c:v>0.61299550469963227</c:v>
                </c:pt>
                <c:pt idx="4">
                  <c:v>0.81732733959950965</c:v>
                </c:pt>
                <c:pt idx="5">
                  <c:v>1.021659174499387</c:v>
                </c:pt>
                <c:pt idx="6">
                  <c:v>1.2259910093992645</c:v>
                </c:pt>
                <c:pt idx="7">
                  <c:v>1.6346546791990193</c:v>
                </c:pt>
                <c:pt idx="8">
                  <c:v>2.0433183489987741</c:v>
                </c:pt>
                <c:pt idx="9">
                  <c:v>2.4519820187985291</c:v>
                </c:pt>
                <c:pt idx="10">
                  <c:v>2.8606456885982836</c:v>
                </c:pt>
                <c:pt idx="11">
                  <c:v>3.2693093583980386</c:v>
                </c:pt>
                <c:pt idx="12">
                  <c:v>3.6779730281977936</c:v>
                </c:pt>
                <c:pt idx="13">
                  <c:v>4.0866366979975481</c:v>
                </c:pt>
              </c:numCache>
            </c:numRef>
          </c:xVal>
          <c:yVal>
            <c:numRef>
              <c:f>'Opt-3'!$C$2:$C$15</c:f>
              <c:numCache>
                <c:formatCode>General</c:formatCode>
                <c:ptCount val="14"/>
                <c:pt idx="0">
                  <c:v>0</c:v>
                </c:pt>
                <c:pt idx="1">
                  <c:v>57184</c:v>
                </c:pt>
                <c:pt idx="2">
                  <c:v>148988</c:v>
                </c:pt>
                <c:pt idx="3">
                  <c:v>185737</c:v>
                </c:pt>
                <c:pt idx="4">
                  <c:v>289301</c:v>
                </c:pt>
                <c:pt idx="5">
                  <c:v>335658</c:v>
                </c:pt>
                <c:pt idx="6">
                  <c:v>442033</c:v>
                </c:pt>
                <c:pt idx="7">
                  <c:v>606960</c:v>
                </c:pt>
                <c:pt idx="8">
                  <c:v>758627</c:v>
                </c:pt>
                <c:pt idx="9">
                  <c:v>919508</c:v>
                </c:pt>
                <c:pt idx="10">
                  <c:v>1057955</c:v>
                </c:pt>
                <c:pt idx="11">
                  <c:v>1212364</c:v>
                </c:pt>
                <c:pt idx="12">
                  <c:v>1364077</c:v>
                </c:pt>
                <c:pt idx="13">
                  <c:v>1480777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2-4C4E-8469-F41D61CD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56008"/>
        <c:axId val="486056992"/>
      </c:scatterChart>
      <c:valAx>
        <c:axId val="4860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moles</a:t>
                </a:r>
                <a:r>
                  <a:rPr lang="en-US" baseline="0"/>
                  <a:t> of H2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u</a:t>
                </a:r>
                <a:r>
                  <a:rPr lang="en-US" baseline="0"/>
                  <a:t>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6992"/>
        <c:crosses val="autoZero"/>
        <c:crossBetween val="midCat"/>
      </c:valAx>
      <c:valAx>
        <c:axId val="4860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'Opt-3'!$A$26:$A$29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'Opt-3'!$C$26:$C$29</c:f>
              <c:numCache>
                <c:formatCode>General</c:formatCode>
                <c:ptCount val="4"/>
                <c:pt idx="0">
                  <c:v>20.286931626443724</c:v>
                </c:pt>
                <c:pt idx="1">
                  <c:v>59.39366230147067</c:v>
                </c:pt>
                <c:pt idx="2">
                  <c:v>101.62973123020151</c:v>
                </c:pt>
                <c:pt idx="3">
                  <c:v>143.93468534665755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E-4DE6-865F-B029097F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38600"/>
        <c:axId val="890142208"/>
      </c:scatterChart>
      <c:valAx>
        <c:axId val="89013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2208"/>
        <c:crosses val="autoZero"/>
        <c:crossBetween val="midCat"/>
      </c:valAx>
      <c:valAx>
        <c:axId val="890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3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'Opt-2'!$A$10:$A$15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'Opt-2'!$C$10:$C$15</c:f>
              <c:numCache>
                <c:formatCode>General</c:formatCode>
                <c:ptCount val="6"/>
                <c:pt idx="0">
                  <c:v>22.956080249937408</c:v>
                </c:pt>
                <c:pt idx="1">
                  <c:v>81.958742910638676</c:v>
                </c:pt>
                <c:pt idx="2">
                  <c:v>151.72968442136661</c:v>
                </c:pt>
                <c:pt idx="3">
                  <c:v>204.77249817663258</c:v>
                </c:pt>
                <c:pt idx="4">
                  <c:v>265.12537147709088</c:v>
                </c:pt>
                <c:pt idx="5">
                  <c:v>331.10000762004285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47CA-B61C-F50D4875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94024"/>
        <c:axId val="886494352"/>
      </c:scatterChart>
      <c:valAx>
        <c:axId val="8864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94352"/>
        <c:crosses val="autoZero"/>
        <c:crossBetween val="midCat"/>
      </c:valAx>
      <c:valAx>
        <c:axId val="8864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'Opt-2'!$A$9:$A$15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'Opt-2'!$C$9:$C$15</c:f>
              <c:numCache>
                <c:formatCode>General</c:formatCode>
                <c:ptCount val="7"/>
                <c:pt idx="0">
                  <c:v>0</c:v>
                </c:pt>
                <c:pt idx="1">
                  <c:v>22.956080249937408</c:v>
                </c:pt>
                <c:pt idx="2">
                  <c:v>81.958742910638676</c:v>
                </c:pt>
                <c:pt idx="3">
                  <c:v>151.72968442136661</c:v>
                </c:pt>
                <c:pt idx="4">
                  <c:v>204.77249817663258</c:v>
                </c:pt>
                <c:pt idx="5">
                  <c:v>265.12537147709088</c:v>
                </c:pt>
                <c:pt idx="6">
                  <c:v>331.10000762004285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F-4969-B331-DFCCFF0C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16784"/>
        <c:axId val="1247614704"/>
      </c:scatterChart>
      <c:valAx>
        <c:axId val="12476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14704"/>
        <c:crosses val="autoZero"/>
        <c:crossBetween val="midCat"/>
      </c:valAx>
      <c:valAx>
        <c:axId val="1247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'Opt-2'!$A$9:$A$15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'Opt-2'!$G$9:$G$15</c:f>
              <c:numCache>
                <c:formatCode>General</c:formatCode>
                <c:ptCount val="7"/>
                <c:pt idx="0">
                  <c:v>0</c:v>
                </c:pt>
                <c:pt idx="1">
                  <c:v>45.912160499874815</c:v>
                </c:pt>
                <c:pt idx="2">
                  <c:v>81.958742910638676</c:v>
                </c:pt>
                <c:pt idx="3">
                  <c:v>101.15312294757774</c:v>
                </c:pt>
                <c:pt idx="4">
                  <c:v>102.38624908831629</c:v>
                </c:pt>
                <c:pt idx="5">
                  <c:v>106.05014859083636</c:v>
                </c:pt>
                <c:pt idx="6">
                  <c:v>110.36666920668095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9-4DF2-82DC-CA1061B9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79680"/>
        <c:axId val="1237982592"/>
      </c:scatterChart>
      <c:valAx>
        <c:axId val="12379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2592"/>
        <c:crosses val="autoZero"/>
        <c:crossBetween val="midCat"/>
      </c:valAx>
      <c:valAx>
        <c:axId val="12379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'Opt-1'!$A$10:$A$15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'Opt-1'!$C$10:$C$15</c:f>
              <c:numCache>
                <c:formatCode>General</c:formatCode>
                <c:ptCount val="6"/>
                <c:pt idx="0">
                  <c:v>6.8571241958133307</c:v>
                </c:pt>
                <c:pt idx="1">
                  <c:v>31.505219729379618</c:v>
                </c:pt>
                <c:pt idx="2">
                  <c:v>66.864657152498822</c:v>
                </c:pt>
                <c:pt idx="3">
                  <c:v>101.94885862643284</c:v>
                </c:pt>
                <c:pt idx="4">
                  <c:v>137.89930657609702</c:v>
                </c:pt>
                <c:pt idx="5">
                  <c:v>164.1716904520863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E11-85D2-A8178E57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07144"/>
        <c:axId val="896607472"/>
      </c:scatterChart>
      <c:valAx>
        <c:axId val="8966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07472"/>
        <c:crosses val="autoZero"/>
        <c:crossBetween val="midCat"/>
      </c:valAx>
      <c:valAx>
        <c:axId val="896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0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8357171122281"/>
          <c:y val="3.0913980576637572E-2"/>
          <c:w val="0.85263988563745496"/>
          <c:h val="0.844296658258447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'Opt-3'!$D$23:$D$24</c:f>
              <c:strCache>
                <c:ptCount val="2"/>
                <c:pt idx="0">
                  <c:v>Amount of H2 gas </c:v>
                </c:pt>
                <c:pt idx="1">
                  <c:v>(umol/g)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'Pt-Zn3In2S6 '!$A$9:$A$15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'Pt-Zn3In2S6 '!$D$9:$D$15</c:f>
              <c:numCache>
                <c:formatCode>General</c:formatCode>
                <c:ptCount val="7"/>
                <c:pt idx="0">
                  <c:v>0</c:v>
                </c:pt>
                <c:pt idx="1">
                  <c:v>107.32556088958556</c:v>
                </c:pt>
                <c:pt idx="2">
                  <c:v>323.16358054929623</c:v>
                </c:pt>
                <c:pt idx="3">
                  <c:v>595.93429345873756</c:v>
                </c:pt>
                <c:pt idx="4">
                  <c:v>932.47379249534629</c:v>
                </c:pt>
                <c:pt idx="5">
                  <c:v>1245.7428997528928</c:v>
                </c:pt>
                <c:pt idx="6">
                  <c:v>1558.5243242654824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A744-B5B3-403DFB1898F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09198107778128"/>
                  <c:y val="0.29492877888295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'Pt-Zn3In2S6 '!$A$10:$A$15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'Pt-Zn3In2S6 '!$D$10:$D$15</c:f>
              <c:numCache>
                <c:formatCode>General</c:formatCode>
                <c:ptCount val="6"/>
                <c:pt idx="0">
                  <c:v>107.32556088958556</c:v>
                </c:pt>
                <c:pt idx="1">
                  <c:v>323.16358054929623</c:v>
                </c:pt>
                <c:pt idx="2">
                  <c:v>595.93429345873756</c:v>
                </c:pt>
                <c:pt idx="3">
                  <c:v>932.47379249534629</c:v>
                </c:pt>
                <c:pt idx="4">
                  <c:v>1245.7428997528928</c:v>
                </c:pt>
                <c:pt idx="5">
                  <c:v>1558.5243242654824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2-A744-B5B3-403DFB18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288"/>
        <c:axId val="46409184"/>
      </c:scatterChart>
      <c:valAx>
        <c:axId val="463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184"/>
        <c:crosses val="autoZero"/>
        <c:crossBetween val="midCat"/>
      </c:valAx>
      <c:valAx>
        <c:axId val="46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Evolution (umol/g)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8357171122281"/>
          <c:y val="3.0913980576637572E-2"/>
          <c:w val="0.85263988563745496"/>
          <c:h val="0.844296658258447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'Opt-3'!$D$23:$D$24</c:f>
              <c:strCache>
                <c:ptCount val="2"/>
                <c:pt idx="0">
                  <c:v>Amount of H2 gas </c:v>
                </c:pt>
                <c:pt idx="1">
                  <c:v>(umol/g)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'(5wt%) Ni-Zn3In2S6'!$A$9:$A$15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'(5wt%) Ni-Zn3In2S6'!$D$9:$D$15</c:f>
              <c:numCache>
                <c:formatCode>General</c:formatCode>
                <c:ptCount val="7"/>
                <c:pt idx="0">
                  <c:v>0</c:v>
                </c:pt>
                <c:pt idx="1">
                  <c:v>129.69922602135787</c:v>
                </c:pt>
                <c:pt idx="2">
                  <c:v>370.98331210607097</c:v>
                </c:pt>
                <c:pt idx="3">
                  <c:v>615.723849645668</c:v>
                </c:pt>
                <c:pt idx="4">
                  <c:v>729.38440939224722</c:v>
                </c:pt>
                <c:pt idx="5">
                  <c:v>751.87877600339652</c:v>
                </c:pt>
                <c:pt idx="6">
                  <c:v>735.61455645907495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6-CF4C-88F9-8E2BD34391A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92543528147128"/>
                  <c:y val="0.18331050276288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'(5wt%) Ni-Zn3In2S6'!$A$10:$A$13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'(5wt%) Ni-Zn3In2S6'!$D$10:$D$13</c:f>
              <c:numCache>
                <c:formatCode>General</c:formatCode>
                <c:ptCount val="4"/>
                <c:pt idx="0">
                  <c:v>129.69922602135787</c:v>
                </c:pt>
                <c:pt idx="1">
                  <c:v>370.98331210607097</c:v>
                </c:pt>
                <c:pt idx="2">
                  <c:v>615.723849645668</c:v>
                </c:pt>
                <c:pt idx="3">
                  <c:v>729.38440939224722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6-CF4C-88F9-8E2BD343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288"/>
        <c:axId val="46409184"/>
      </c:scatterChart>
      <c:valAx>
        <c:axId val="463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184"/>
        <c:crosses val="autoZero"/>
        <c:crossBetween val="midCat"/>
      </c:valAx>
      <c:valAx>
        <c:axId val="46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Evolution (umol/g)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23812</xdr:rowOff>
    </xdr:from>
    <xdr:to>
      <xdr:col>11</xdr:col>
      <xdr:colOff>314325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14C70-6088-4BAD-9BD5-3106308C6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23</xdr:row>
      <xdr:rowOff>155685</xdr:rowOff>
    </xdr:from>
    <xdr:to>
      <xdr:col>15</xdr:col>
      <xdr:colOff>413845</xdr:colOff>
      <xdr:row>38</xdr:row>
      <xdr:rowOff>66018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42E31-131D-785D-F208-BDA77BD6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71437</xdr:rowOff>
    </xdr:from>
    <xdr:to>
      <xdr:col>14</xdr:col>
      <xdr:colOff>533400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1615F-E9D3-A2FC-247F-33975A2D0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98425</xdr:rowOff>
    </xdr:from>
    <xdr:to>
      <xdr:col>13</xdr:col>
      <xdr:colOff>581025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1EC9C-73DB-9F57-4C02-B2CC959F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663575</xdr:colOff>
      <xdr:row>1</xdr:row>
      <xdr:rowOff>85725</xdr:rowOff>
    </xdr:from>
    <xdr:to>
      <xdr:col>13</xdr:col>
      <xdr:colOff>434975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A53AA-81E5-B8FD-2008-A0100F8F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7937</xdr:rowOff>
    </xdr:from>
    <xdr:to>
      <xdr:col>14</xdr:col>
      <xdr:colOff>0</xdr:colOff>
      <xdr:row>15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E3243-6C81-DE03-478A-E604C2478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470776</xdr:colOff>
      <xdr:row>6</xdr:row>
      <xdr:rowOff>164223</xdr:rowOff>
    </xdr:from>
    <xdr:to>
      <xdr:col>16</xdr:col>
      <xdr:colOff>295605</xdr:colOff>
      <xdr:row>28</xdr:row>
      <xdr:rowOff>65689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A7B3F-AE9C-5048-9B56-3B7F68634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330200</xdr:colOff>
      <xdr:row>21</xdr:row>
      <xdr:rowOff>38100</xdr:rowOff>
    </xdr:from>
    <xdr:to>
      <xdr:col>5</xdr:col>
      <xdr:colOff>622300</xdr:colOff>
      <xdr:row>28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E8EEF2-9E09-5F9E-C645-177E41197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4038600"/>
          <a:ext cx="4495800" cy="1384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445376</xdr:colOff>
      <xdr:row>5</xdr:row>
      <xdr:rowOff>119773</xdr:rowOff>
    </xdr:from>
    <xdr:to>
      <xdr:col>12</xdr:col>
      <xdr:colOff>270205</xdr:colOff>
      <xdr:row>27</xdr:row>
      <xdr:rowOff>21239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8963-724C-AA4F-BE1F-BCD96DEF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330200</xdr:colOff>
      <xdr:row>21</xdr:row>
      <xdr:rowOff>38100</xdr:rowOff>
    </xdr:from>
    <xdr:to>
      <xdr:col>5</xdr:col>
      <xdr:colOff>622300</xdr:colOff>
      <xdr:row>28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96A3C-8A4A-A547-91F1-6F696E26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4038600"/>
          <a:ext cx="4495800" cy="138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297F-862E-4CE6-BE54-4F34ED50627F}">
  <dimension ref="A1:H29"/>
  <sheetViews>
    <sheetView topLeftCell="A21" zoomScale="116" zoomScaleNormal="160" workbookViewId="0">
      <selection activeCell="C25" sqref="C25:C29"/>
    </sheetView>
  </sheetViews>
  <sheetFormatPr defaultColWidth="8.81640625" defaultRowHeight="14.5" x14ac:dyDescent="0.35"/>
  <cols>
    <col min="1" max="1" width="12.1796875" bestFit="1" customWidth="1"/>
    <col min="2" max="2" width="13.1796875" bestFit="1" customWidth="1"/>
    <col min="3" max="3" width="9.7265625" customWidth="1"/>
    <col min="4" max="4" width="9.81640625" customWidth="1"/>
    <col min="5" max="5" width="9.269531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>
        <v>0</v>
      </c>
      <c r="B2" s="3">
        <f>A2/24.47</f>
        <v>0</v>
      </c>
      <c r="C2" s="3">
        <v>0</v>
      </c>
    </row>
    <row r="3" spans="1:3" x14ac:dyDescent="0.35">
      <c r="A3" s="3">
        <v>5</v>
      </c>
      <c r="B3" s="3">
        <f t="shared" ref="B3:B14" si="0">A3/24.47</f>
        <v>0.20433183489987741</v>
      </c>
      <c r="C3" s="3">
        <v>57184</v>
      </c>
    </row>
    <row r="4" spans="1:3" x14ac:dyDescent="0.35">
      <c r="A4" s="3">
        <v>10</v>
      </c>
      <c r="B4" s="3">
        <f t="shared" si="0"/>
        <v>0.40866366979975483</v>
      </c>
      <c r="C4" s="3">
        <v>148988</v>
      </c>
    </row>
    <row r="5" spans="1:3" x14ac:dyDescent="0.35">
      <c r="A5" s="3">
        <v>15</v>
      </c>
      <c r="B5" s="3">
        <f t="shared" si="0"/>
        <v>0.61299550469963227</v>
      </c>
      <c r="C5" s="3">
        <v>185737</v>
      </c>
    </row>
    <row r="6" spans="1:3" x14ac:dyDescent="0.35">
      <c r="A6" s="3">
        <v>20</v>
      </c>
      <c r="B6" s="3">
        <f t="shared" si="0"/>
        <v>0.81732733959950965</v>
      </c>
      <c r="C6" s="3">
        <v>289301</v>
      </c>
    </row>
    <row r="7" spans="1:3" x14ac:dyDescent="0.35">
      <c r="A7" s="3">
        <v>25</v>
      </c>
      <c r="B7" s="3">
        <f t="shared" si="0"/>
        <v>1.021659174499387</v>
      </c>
      <c r="C7" s="3">
        <v>335658</v>
      </c>
    </row>
    <row r="8" spans="1:3" x14ac:dyDescent="0.35">
      <c r="A8" s="3">
        <v>30</v>
      </c>
      <c r="B8" s="3">
        <f t="shared" si="0"/>
        <v>1.2259910093992645</v>
      </c>
      <c r="C8" s="3">
        <v>442033</v>
      </c>
    </row>
    <row r="9" spans="1:3" x14ac:dyDescent="0.35">
      <c r="A9" s="3">
        <v>40</v>
      </c>
      <c r="B9" s="3">
        <f t="shared" si="0"/>
        <v>1.6346546791990193</v>
      </c>
      <c r="C9" s="3">
        <v>606960</v>
      </c>
    </row>
    <row r="10" spans="1:3" x14ac:dyDescent="0.35">
      <c r="A10" s="3">
        <v>50</v>
      </c>
      <c r="B10" s="3">
        <f t="shared" si="0"/>
        <v>2.0433183489987741</v>
      </c>
      <c r="C10" s="3">
        <v>758627</v>
      </c>
    </row>
    <row r="11" spans="1:3" x14ac:dyDescent="0.35">
      <c r="A11" s="3">
        <v>60</v>
      </c>
      <c r="B11" s="3">
        <f t="shared" si="0"/>
        <v>2.4519820187985291</v>
      </c>
      <c r="C11" s="3">
        <v>919508</v>
      </c>
    </row>
    <row r="12" spans="1:3" x14ac:dyDescent="0.35">
      <c r="A12" s="3">
        <v>70</v>
      </c>
      <c r="B12" s="3">
        <f t="shared" si="0"/>
        <v>2.8606456885982836</v>
      </c>
      <c r="C12" s="3">
        <v>1057955</v>
      </c>
    </row>
    <row r="13" spans="1:3" x14ac:dyDescent="0.35">
      <c r="A13" s="3">
        <v>80</v>
      </c>
      <c r="B13" s="3">
        <f t="shared" si="0"/>
        <v>3.2693093583980386</v>
      </c>
      <c r="C13" s="3">
        <v>1212364</v>
      </c>
    </row>
    <row r="14" spans="1:3" x14ac:dyDescent="0.35">
      <c r="A14" s="3">
        <v>90</v>
      </c>
      <c r="B14" s="3">
        <f t="shared" si="0"/>
        <v>3.6779730281977936</v>
      </c>
      <c r="C14" s="3">
        <v>1364077</v>
      </c>
    </row>
    <row r="15" spans="1:3" x14ac:dyDescent="0.35">
      <c r="A15" s="3">
        <v>100</v>
      </c>
      <c r="B15" s="3">
        <f>A15/24.47</f>
        <v>4.0866366979975481</v>
      </c>
      <c r="C15" s="3">
        <v>1480777</v>
      </c>
    </row>
    <row r="17" spans="1:8" x14ac:dyDescent="0.35">
      <c r="A17" s="1" t="s">
        <v>3</v>
      </c>
    </row>
    <row r="18" spans="1:8" x14ac:dyDescent="0.35">
      <c r="A18" t="s">
        <v>4</v>
      </c>
      <c r="B18">
        <v>112</v>
      </c>
      <c r="C18" t="s">
        <v>5</v>
      </c>
      <c r="D18" t="s">
        <v>6</v>
      </c>
      <c r="F18">
        <v>50</v>
      </c>
      <c r="G18" t="s">
        <v>7</v>
      </c>
    </row>
    <row r="19" spans="1:8" x14ac:dyDescent="0.35">
      <c r="A19" t="s">
        <v>8</v>
      </c>
      <c r="B19">
        <v>0.1</v>
      </c>
      <c r="C19" t="s">
        <v>5</v>
      </c>
      <c r="D19" t="s">
        <v>9</v>
      </c>
      <c r="F19">
        <v>367452</v>
      </c>
    </row>
    <row r="20" spans="1:8" x14ac:dyDescent="0.35">
      <c r="A20" t="s">
        <v>10</v>
      </c>
      <c r="B20">
        <v>500000</v>
      </c>
    </row>
    <row r="21" spans="1:8" x14ac:dyDescent="0.35">
      <c r="A21" t="s">
        <v>11</v>
      </c>
      <c r="B21">
        <f>(B20/367452)*(B18/B19)</f>
        <v>1524.008577991139</v>
      </c>
      <c r="C21" t="s">
        <v>12</v>
      </c>
    </row>
    <row r="23" spans="1:8" x14ac:dyDescent="0.35">
      <c r="A23" s="9" t="s">
        <v>13</v>
      </c>
      <c r="B23" s="4" t="s">
        <v>14</v>
      </c>
      <c r="C23" s="6" t="s">
        <v>15</v>
      </c>
      <c r="D23" s="6"/>
      <c r="E23" s="6" t="s">
        <v>20</v>
      </c>
      <c r="F23" s="6"/>
      <c r="G23" s="6" t="s">
        <v>23</v>
      </c>
      <c r="H23" s="6"/>
    </row>
    <row r="24" spans="1:8" x14ac:dyDescent="0.35">
      <c r="A24" s="9"/>
      <c r="B24" s="5" t="s">
        <v>16</v>
      </c>
      <c r="C24" s="5" t="s">
        <v>17</v>
      </c>
      <c r="D24" s="5" t="s">
        <v>18</v>
      </c>
      <c r="E24" s="7" t="s">
        <v>19</v>
      </c>
      <c r="F24" s="7"/>
      <c r="G24" s="7" t="s">
        <v>24</v>
      </c>
      <c r="H24" s="7"/>
    </row>
    <row r="25" spans="1:8" x14ac:dyDescent="0.35">
      <c r="A25">
        <v>0</v>
      </c>
      <c r="B25">
        <v>0</v>
      </c>
      <c r="C25">
        <v>0</v>
      </c>
      <c r="D25">
        <v>0</v>
      </c>
      <c r="E25" s="8">
        <v>0</v>
      </c>
      <c r="F25" s="8"/>
      <c r="G25">
        <v>0</v>
      </c>
    </row>
    <row r="26" spans="1:8" x14ac:dyDescent="0.35">
      <c r="A26">
        <v>0.5</v>
      </c>
      <c r="B26">
        <v>6655.78</v>
      </c>
      <c r="C26">
        <f>(B26/$F$19)*($B$18/$B$19)</f>
        <v>20.286931626443724</v>
      </c>
      <c r="D26">
        <f>C26*1000/$F$18</f>
        <v>405.73863252887452</v>
      </c>
      <c r="E26" s="8">
        <f>D26/A26</f>
        <v>811.47726505774904</v>
      </c>
      <c r="F26" s="8"/>
      <c r="G26">
        <f>C26/A26</f>
        <v>40.573863252887449</v>
      </c>
    </row>
    <row r="27" spans="1:8" x14ac:dyDescent="0.35">
      <c r="A27">
        <v>1</v>
      </c>
      <c r="B27">
        <v>19486</v>
      </c>
      <c r="C27">
        <f t="shared" ref="C27:C29" si="1">(B27/$F$19)*($B$18/$B$19)</f>
        <v>59.39366230147067</v>
      </c>
      <c r="D27">
        <f t="shared" ref="D27:D29" si="2">C27*1000/$F$18</f>
        <v>1187.8732460294134</v>
      </c>
      <c r="E27" s="8">
        <f t="shared" ref="E27:E29" si="3">D27/A27</f>
        <v>1187.8732460294134</v>
      </c>
      <c r="F27" s="8"/>
      <c r="G27">
        <f t="shared" ref="G27:G29" si="4">C27/A27</f>
        <v>59.39366230147067</v>
      </c>
    </row>
    <row r="28" spans="1:8" x14ac:dyDescent="0.35">
      <c r="A28">
        <v>1.5</v>
      </c>
      <c r="B28">
        <v>33342.9</v>
      </c>
      <c r="C28">
        <f t="shared" si="1"/>
        <v>101.62973123020151</v>
      </c>
      <c r="D28">
        <f t="shared" si="2"/>
        <v>2032.5946246040303</v>
      </c>
      <c r="E28" s="8">
        <f t="shared" si="3"/>
        <v>1355.0630830693535</v>
      </c>
      <c r="F28" s="8"/>
      <c r="G28">
        <f t="shared" si="4"/>
        <v>67.753154153467676</v>
      </c>
    </row>
    <row r="29" spans="1:8" x14ac:dyDescent="0.35">
      <c r="A29">
        <v>2</v>
      </c>
      <c r="B29">
        <v>47222.400000000001</v>
      </c>
      <c r="C29">
        <f t="shared" si="1"/>
        <v>143.93468534665755</v>
      </c>
      <c r="D29">
        <f t="shared" si="2"/>
        <v>2878.6937069331511</v>
      </c>
      <c r="E29" s="8">
        <f t="shared" si="3"/>
        <v>1439.3468534665756</v>
      </c>
      <c r="F29" s="8"/>
      <c r="G29">
        <f t="shared" si="4"/>
        <v>71.967342673328773</v>
      </c>
    </row>
  </sheetData>
  <mergeCells count="11">
    <mergeCell ref="A23:A24"/>
    <mergeCell ref="C23:D23"/>
    <mergeCell ref="E24:F24"/>
    <mergeCell ref="E25:F25"/>
    <mergeCell ref="E26:F26"/>
    <mergeCell ref="G23:H23"/>
    <mergeCell ref="G24:H24"/>
    <mergeCell ref="E27:F27"/>
    <mergeCell ref="E28:F28"/>
    <mergeCell ref="E29:F29"/>
    <mergeCell ref="E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091-5657-094D-BC24-AE8DBD6206E6}">
  <dimension ref="A2:H15"/>
  <sheetViews>
    <sheetView workbookViewId="0">
      <selection activeCell="G18" sqref="G18"/>
    </sheetView>
  </sheetViews>
  <sheetFormatPr defaultColWidth="11.453125" defaultRowHeight="14.5" x14ac:dyDescent="0.35"/>
  <sheetData>
    <row r="2" spans="1:8" x14ac:dyDescent="0.35">
      <c r="A2" t="s">
        <v>4</v>
      </c>
      <c r="B2">
        <v>112</v>
      </c>
      <c r="C2" t="s">
        <v>5</v>
      </c>
      <c r="D2" t="s">
        <v>6</v>
      </c>
      <c r="F2">
        <v>50</v>
      </c>
      <c r="G2" t="s">
        <v>7</v>
      </c>
    </row>
    <row r="3" spans="1:8" x14ac:dyDescent="0.35">
      <c r="A3" t="s">
        <v>8</v>
      </c>
      <c r="B3">
        <v>0.1</v>
      </c>
      <c r="C3" t="s">
        <v>5</v>
      </c>
      <c r="D3" t="s">
        <v>9</v>
      </c>
      <c r="F3">
        <v>367452</v>
      </c>
    </row>
    <row r="4" spans="1:8" x14ac:dyDescent="0.35">
      <c r="A4" t="s">
        <v>10</v>
      </c>
      <c r="B4">
        <v>500000</v>
      </c>
    </row>
    <row r="5" spans="1:8" x14ac:dyDescent="0.35">
      <c r="A5" t="s">
        <v>11</v>
      </c>
      <c r="B5">
        <f>(B4/367452)*(B2/B3)</f>
        <v>1524.008577991139</v>
      </c>
      <c r="C5" t="s">
        <v>12</v>
      </c>
    </row>
    <row r="7" spans="1:8" x14ac:dyDescent="0.35">
      <c r="A7" s="9" t="s">
        <v>13</v>
      </c>
      <c r="B7" s="4" t="s">
        <v>14</v>
      </c>
      <c r="C7" s="6" t="s">
        <v>15</v>
      </c>
      <c r="D7" s="6"/>
      <c r="E7" s="6" t="s">
        <v>20</v>
      </c>
      <c r="F7" s="6"/>
      <c r="G7" s="6" t="s">
        <v>23</v>
      </c>
      <c r="H7" s="6"/>
    </row>
    <row r="8" spans="1:8" x14ac:dyDescent="0.35">
      <c r="A8" s="9"/>
      <c r="B8" s="5" t="s">
        <v>16</v>
      </c>
      <c r="C8" s="5" t="s">
        <v>17</v>
      </c>
      <c r="D8" s="5" t="s">
        <v>18</v>
      </c>
      <c r="E8" s="7" t="s">
        <v>19</v>
      </c>
      <c r="F8" s="7"/>
      <c r="G8" s="7" t="s">
        <v>24</v>
      </c>
      <c r="H8" s="7"/>
    </row>
    <row r="9" spans="1:8" x14ac:dyDescent="0.35">
      <c r="A9">
        <v>0</v>
      </c>
      <c r="B9">
        <v>0</v>
      </c>
      <c r="C9">
        <v>0</v>
      </c>
      <c r="D9">
        <v>0</v>
      </c>
      <c r="E9" s="8">
        <v>0</v>
      </c>
      <c r="F9" s="8"/>
      <c r="G9">
        <v>0</v>
      </c>
    </row>
    <row r="10" spans="1:8" x14ac:dyDescent="0.35">
      <c r="A10">
        <v>0.5</v>
      </c>
      <c r="B10">
        <v>7531.48</v>
      </c>
      <c r="C10">
        <f>(B10/$F$3)*($B$2/$B$3)</f>
        <v>22.956080249937408</v>
      </c>
      <c r="D10">
        <f>C10*1000/$F$2</f>
        <v>459.12160499874813</v>
      </c>
      <c r="E10" s="8">
        <f>D10/A10</f>
        <v>918.24320999749625</v>
      </c>
      <c r="F10" s="8"/>
      <c r="G10">
        <f>'Opt-2'!C10/'Opt-2'!A10</f>
        <v>45.912160499874815</v>
      </c>
    </row>
    <row r="11" spans="1:8" x14ac:dyDescent="0.35">
      <c r="A11">
        <v>1</v>
      </c>
      <c r="B11">
        <v>26889.200000000001</v>
      </c>
      <c r="C11">
        <f t="shared" ref="C11:C15" si="0">(B11/$F$3)*($B$2/$B$3)</f>
        <v>81.958742910638676</v>
      </c>
      <c r="D11">
        <f t="shared" ref="D11:D15" si="1">C11*1000/$F$2</f>
        <v>1639.1748582127734</v>
      </c>
      <c r="E11" s="8">
        <f t="shared" ref="E11:E13" si="2">D11/A11</f>
        <v>1639.1748582127734</v>
      </c>
      <c r="F11" s="8"/>
      <c r="G11">
        <f>'Opt-2'!C11/'Opt-2'!A11</f>
        <v>81.958742910638676</v>
      </c>
    </row>
    <row r="12" spans="1:8" x14ac:dyDescent="0.35">
      <c r="A12">
        <v>1.5</v>
      </c>
      <c r="B12">
        <v>49779.8</v>
      </c>
      <c r="C12">
        <f t="shared" si="0"/>
        <v>151.72968442136661</v>
      </c>
      <c r="D12">
        <f t="shared" si="1"/>
        <v>3034.5936884273319</v>
      </c>
      <c r="E12" s="8">
        <f t="shared" si="2"/>
        <v>2023.0624589515546</v>
      </c>
      <c r="F12" s="8"/>
      <c r="G12">
        <f>'Opt-2'!C12/'Opt-2'!A12</f>
        <v>101.15312294757774</v>
      </c>
    </row>
    <row r="13" spans="1:8" x14ac:dyDescent="0.35">
      <c r="A13">
        <v>2</v>
      </c>
      <c r="B13">
        <v>67182.2</v>
      </c>
      <c r="C13">
        <f t="shared" si="0"/>
        <v>204.77249817663258</v>
      </c>
      <c r="D13">
        <f t="shared" si="1"/>
        <v>4095.449963532652</v>
      </c>
      <c r="E13" s="8">
        <f t="shared" si="2"/>
        <v>2047.724981766326</v>
      </c>
      <c r="F13" s="8"/>
      <c r="G13">
        <f>'Opt-2'!C13/'Opt-2'!A13</f>
        <v>102.38624908831629</v>
      </c>
    </row>
    <row r="14" spans="1:8" x14ac:dyDescent="0.35">
      <c r="A14">
        <v>2.5</v>
      </c>
      <c r="B14">
        <v>86982.9</v>
      </c>
      <c r="C14">
        <f t="shared" si="0"/>
        <v>265.12537147709088</v>
      </c>
      <c r="D14">
        <f t="shared" si="1"/>
        <v>5302.5074295418171</v>
      </c>
      <c r="E14" s="8">
        <f t="shared" ref="E14:E15" si="3">D14/A14</f>
        <v>2121.002971816727</v>
      </c>
      <c r="F14" s="8"/>
      <c r="G14">
        <f>'Opt-2'!C14/'Opt-2'!A14</f>
        <v>106.05014859083636</v>
      </c>
    </row>
    <row r="15" spans="1:8" x14ac:dyDescent="0.35">
      <c r="A15">
        <v>3</v>
      </c>
      <c r="B15">
        <v>108628</v>
      </c>
      <c r="C15">
        <f t="shared" si="0"/>
        <v>331.10000762004285</v>
      </c>
      <c r="D15">
        <f t="shared" si="1"/>
        <v>6622.0001524008567</v>
      </c>
      <c r="E15" s="8">
        <f t="shared" si="3"/>
        <v>2207.3333841336189</v>
      </c>
      <c r="F15" s="8"/>
      <c r="G15">
        <f>'Opt-2'!C15/'Opt-2'!A15</f>
        <v>110.36666920668095</v>
      </c>
    </row>
  </sheetData>
  <mergeCells count="13">
    <mergeCell ref="G7:H7"/>
    <mergeCell ref="G8:H8"/>
    <mergeCell ref="E15:F15"/>
    <mergeCell ref="E14:F14"/>
    <mergeCell ref="A7:A8"/>
    <mergeCell ref="C7:D7"/>
    <mergeCell ref="E7:F7"/>
    <mergeCell ref="E8:F8"/>
    <mergeCell ref="E9:F9"/>
    <mergeCell ref="E10:F10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0D75-2E88-2841-BEAF-A6D21FBA577B}">
  <dimension ref="A2:H15"/>
  <sheetViews>
    <sheetView workbookViewId="0">
      <selection activeCell="J11" sqref="J10:J15"/>
    </sheetView>
  </sheetViews>
  <sheetFormatPr defaultColWidth="11.453125" defaultRowHeight="14.5" x14ac:dyDescent="0.35"/>
  <sheetData>
    <row r="2" spans="1:8" x14ac:dyDescent="0.35">
      <c r="A2" t="s">
        <v>4</v>
      </c>
      <c r="B2">
        <v>112</v>
      </c>
      <c r="C2" t="s">
        <v>5</v>
      </c>
      <c r="D2" t="s">
        <v>6</v>
      </c>
      <c r="F2">
        <v>50</v>
      </c>
      <c r="G2" t="s">
        <v>7</v>
      </c>
    </row>
    <row r="3" spans="1:8" x14ac:dyDescent="0.35">
      <c r="A3" t="s">
        <v>8</v>
      </c>
      <c r="B3">
        <v>0.1</v>
      </c>
      <c r="C3" t="s">
        <v>5</v>
      </c>
      <c r="D3" t="s">
        <v>9</v>
      </c>
      <c r="F3">
        <v>367452</v>
      </c>
    </row>
    <row r="4" spans="1:8" x14ac:dyDescent="0.35">
      <c r="A4" t="s">
        <v>10</v>
      </c>
      <c r="B4">
        <v>500000</v>
      </c>
    </row>
    <row r="5" spans="1:8" x14ac:dyDescent="0.35">
      <c r="A5" t="s">
        <v>11</v>
      </c>
      <c r="B5">
        <f>(B4/367452)*(B2/B3)</f>
        <v>1524.008577991139</v>
      </c>
      <c r="C5" t="s">
        <v>12</v>
      </c>
    </row>
    <row r="7" spans="1:8" x14ac:dyDescent="0.35">
      <c r="A7" s="9" t="s">
        <v>13</v>
      </c>
      <c r="B7" s="4" t="s">
        <v>14</v>
      </c>
      <c r="C7" s="6" t="s">
        <v>15</v>
      </c>
      <c r="D7" s="6"/>
      <c r="E7" s="6" t="s">
        <v>20</v>
      </c>
      <c r="F7" s="6"/>
      <c r="G7" s="6" t="s">
        <v>23</v>
      </c>
      <c r="H7" s="6"/>
    </row>
    <row r="8" spans="1:8" x14ac:dyDescent="0.35">
      <c r="A8" s="9"/>
      <c r="B8" s="5" t="s">
        <v>16</v>
      </c>
      <c r="C8" s="5" t="s">
        <v>17</v>
      </c>
      <c r="D8" s="5" t="s">
        <v>18</v>
      </c>
      <c r="E8" s="7" t="s">
        <v>19</v>
      </c>
      <c r="F8" s="7"/>
      <c r="G8" s="7" t="s">
        <v>24</v>
      </c>
      <c r="H8" s="7"/>
    </row>
    <row r="9" spans="1:8" x14ac:dyDescent="0.35">
      <c r="A9">
        <v>0</v>
      </c>
      <c r="B9">
        <v>0</v>
      </c>
      <c r="C9">
        <v>0</v>
      </c>
      <c r="D9">
        <v>0</v>
      </c>
      <c r="E9" s="8">
        <v>0</v>
      </c>
      <c r="F9" s="8"/>
      <c r="G9">
        <v>0</v>
      </c>
    </row>
    <row r="10" spans="1:8" x14ac:dyDescent="0.35">
      <c r="A10">
        <v>0.5</v>
      </c>
      <c r="B10">
        <v>2249.6999999999998</v>
      </c>
      <c r="C10">
        <f>(B10/$F$3)*($B$2/$B$3)</f>
        <v>6.8571241958133307</v>
      </c>
      <c r="D10">
        <f>C10*1000/$F$2</f>
        <v>137.1424839162666</v>
      </c>
      <c r="E10" s="8">
        <f>D10/A10</f>
        <v>274.2849678325332</v>
      </c>
      <c r="F10" s="8"/>
      <c r="G10">
        <f>C10/A10</f>
        <v>13.714248391626661</v>
      </c>
    </row>
    <row r="11" spans="1:8" x14ac:dyDescent="0.35">
      <c r="A11">
        <v>1</v>
      </c>
      <c r="B11">
        <v>10336.299999999999</v>
      </c>
      <c r="C11">
        <f t="shared" ref="C11:C15" si="0">(B11/$F$3)*($B$2/$B$3)</f>
        <v>31.505219729379618</v>
      </c>
      <c r="D11">
        <f t="shared" ref="D11:D15" si="1">C11*1000/$F$2</f>
        <v>630.10439458759242</v>
      </c>
      <c r="E11" s="8">
        <f t="shared" ref="E11:E15" si="2">D11/A11</f>
        <v>630.10439458759242</v>
      </c>
      <c r="F11" s="8"/>
      <c r="G11">
        <f t="shared" ref="G11:G15" si="3">C11/A11</f>
        <v>31.505219729379618</v>
      </c>
    </row>
    <row r="12" spans="1:8" x14ac:dyDescent="0.35">
      <c r="A12">
        <v>1.5</v>
      </c>
      <c r="B12">
        <v>21937.1</v>
      </c>
      <c r="C12">
        <f t="shared" si="0"/>
        <v>66.864657152498822</v>
      </c>
      <c r="D12">
        <f t="shared" si="1"/>
        <v>1337.2931430499766</v>
      </c>
      <c r="E12" s="8">
        <f t="shared" si="2"/>
        <v>891.52876203331778</v>
      </c>
      <c r="F12" s="8"/>
      <c r="G12">
        <f t="shared" si="3"/>
        <v>44.576438101665879</v>
      </c>
    </row>
    <row r="13" spans="1:8" x14ac:dyDescent="0.35">
      <c r="A13">
        <v>2</v>
      </c>
      <c r="B13">
        <v>33447.599999999999</v>
      </c>
      <c r="C13">
        <f t="shared" si="0"/>
        <v>101.94885862643284</v>
      </c>
      <c r="D13">
        <f t="shared" si="1"/>
        <v>2038.9771725286566</v>
      </c>
      <c r="E13" s="8">
        <f t="shared" si="2"/>
        <v>1019.4885862643283</v>
      </c>
      <c r="F13" s="8"/>
      <c r="G13">
        <f t="shared" si="3"/>
        <v>50.974429313216419</v>
      </c>
    </row>
    <row r="14" spans="1:8" x14ac:dyDescent="0.35">
      <c r="A14">
        <v>2.5</v>
      </c>
      <c r="B14">
        <v>45242.3</v>
      </c>
      <c r="C14">
        <f t="shared" si="0"/>
        <v>137.89930657609702</v>
      </c>
      <c r="D14">
        <f t="shared" si="1"/>
        <v>2757.98613152194</v>
      </c>
      <c r="E14" s="8">
        <f t="shared" si="2"/>
        <v>1103.1944526087759</v>
      </c>
      <c r="F14" s="8"/>
      <c r="G14">
        <f t="shared" si="3"/>
        <v>55.159722630438807</v>
      </c>
    </row>
    <row r="15" spans="1:8" x14ac:dyDescent="0.35">
      <c r="A15">
        <v>3</v>
      </c>
      <c r="B15">
        <v>53861.8</v>
      </c>
      <c r="C15">
        <f t="shared" si="0"/>
        <v>164.1716904520863</v>
      </c>
      <c r="D15">
        <f t="shared" si="1"/>
        <v>3283.4338090417259</v>
      </c>
      <c r="E15" s="8">
        <f t="shared" si="2"/>
        <v>1094.4779363472419</v>
      </c>
      <c r="F15" s="8"/>
      <c r="G15">
        <f t="shared" si="3"/>
        <v>54.723896817362096</v>
      </c>
    </row>
  </sheetData>
  <mergeCells count="13">
    <mergeCell ref="E11:F11"/>
    <mergeCell ref="E12:F12"/>
    <mergeCell ref="E13:F13"/>
    <mergeCell ref="E14:F14"/>
    <mergeCell ref="E15:F15"/>
    <mergeCell ref="G7:H7"/>
    <mergeCell ref="G8:H8"/>
    <mergeCell ref="E10:F10"/>
    <mergeCell ref="A7:A8"/>
    <mergeCell ref="C7:D7"/>
    <mergeCell ref="E7:F7"/>
    <mergeCell ref="E8:F8"/>
    <mergeCell ref="E9:F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1068-8073-4604-8F99-6F78CF0DD944}">
  <dimension ref="A1:F8"/>
  <sheetViews>
    <sheetView workbookViewId="0">
      <selection activeCell="E15" sqref="E15"/>
    </sheetView>
  </sheetViews>
  <sheetFormatPr defaultRowHeight="14.5" x14ac:dyDescent="0.35"/>
  <cols>
    <col min="2" max="2" width="10" bestFit="1" customWidth="1"/>
    <col min="3" max="3" width="10" customWidth="1"/>
  </cols>
  <sheetData>
    <row r="1" spans="1:6" x14ac:dyDescent="0.35">
      <c r="A1" t="s">
        <v>28</v>
      </c>
      <c r="B1" t="s">
        <v>27</v>
      </c>
      <c r="C1" t="s">
        <v>29</v>
      </c>
      <c r="D1" t="s">
        <v>25</v>
      </c>
      <c r="E1" t="s">
        <v>26</v>
      </c>
      <c r="F1" t="s">
        <v>30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0.5</v>
      </c>
      <c r="B3">
        <v>13.714248391626661</v>
      </c>
      <c r="C3">
        <v>6.8571241958133307</v>
      </c>
      <c r="D3">
        <v>0.5</v>
      </c>
      <c r="E3">
        <v>40.573863252887449</v>
      </c>
      <c r="F3">
        <v>20.286931626443724</v>
      </c>
    </row>
    <row r="4" spans="1:6" x14ac:dyDescent="0.35">
      <c r="A4">
        <v>1</v>
      </c>
      <c r="B4">
        <v>31.505219729379618</v>
      </c>
      <c r="C4">
        <v>31.505219729379618</v>
      </c>
      <c r="D4">
        <v>1</v>
      </c>
      <c r="E4">
        <v>59.39366230147067</v>
      </c>
      <c r="F4">
        <v>59.39366230147067</v>
      </c>
    </row>
    <row r="5" spans="1:6" x14ac:dyDescent="0.35">
      <c r="A5">
        <v>1.5</v>
      </c>
      <c r="B5">
        <v>44.576438101665879</v>
      </c>
      <c r="C5">
        <v>66.864657152498822</v>
      </c>
      <c r="D5">
        <v>1.5</v>
      </c>
      <c r="E5">
        <v>67.753154153467676</v>
      </c>
      <c r="F5">
        <v>101.62973123020151</v>
      </c>
    </row>
    <row r="6" spans="1:6" x14ac:dyDescent="0.35">
      <c r="A6">
        <v>2</v>
      </c>
      <c r="B6">
        <v>50.974429313216419</v>
      </c>
      <c r="C6">
        <v>101.94885862643284</v>
      </c>
      <c r="D6">
        <v>2</v>
      </c>
      <c r="E6">
        <v>71.967342673328773</v>
      </c>
      <c r="F6">
        <v>143.93468534665755</v>
      </c>
    </row>
    <row r="7" spans="1:6" x14ac:dyDescent="0.35">
      <c r="A7">
        <v>2.5</v>
      </c>
      <c r="B7">
        <v>55.159722630438807</v>
      </c>
      <c r="C7">
        <v>137.89930657609702</v>
      </c>
    </row>
    <row r="8" spans="1:6" x14ac:dyDescent="0.35">
      <c r="A8">
        <v>3</v>
      </c>
      <c r="B8">
        <v>54.723896817362096</v>
      </c>
      <c r="C8">
        <v>164.1716904520863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7F35-511F-824E-8D83-D936E59E1920}">
  <dimension ref="A2:H17"/>
  <sheetViews>
    <sheetView tabSelected="1" topLeftCell="A5" zoomScale="68" workbookViewId="0">
      <selection activeCell="B18" sqref="B18"/>
    </sheetView>
  </sheetViews>
  <sheetFormatPr defaultColWidth="11.453125" defaultRowHeight="14.5" x14ac:dyDescent="0.35"/>
  <cols>
    <col min="2" max="2" width="11.81640625" bestFit="1" customWidth="1"/>
  </cols>
  <sheetData>
    <row r="2" spans="1:8" x14ac:dyDescent="0.35">
      <c r="A2" t="s">
        <v>4</v>
      </c>
      <c r="B2">
        <v>112</v>
      </c>
      <c r="C2" t="s">
        <v>5</v>
      </c>
      <c r="D2" t="s">
        <v>6</v>
      </c>
      <c r="F2">
        <v>50</v>
      </c>
      <c r="G2" t="s">
        <v>7</v>
      </c>
    </row>
    <row r="3" spans="1:8" x14ac:dyDescent="0.35">
      <c r="A3" t="s">
        <v>8</v>
      </c>
      <c r="B3">
        <v>0.1</v>
      </c>
      <c r="C3" t="s">
        <v>5</v>
      </c>
      <c r="D3" t="s">
        <v>9</v>
      </c>
      <c r="F3">
        <v>367452</v>
      </c>
    </row>
    <row r="4" spans="1:8" x14ac:dyDescent="0.35">
      <c r="A4" t="s">
        <v>10</v>
      </c>
      <c r="B4">
        <v>500000</v>
      </c>
    </row>
    <row r="5" spans="1:8" x14ac:dyDescent="0.35">
      <c r="A5" t="s">
        <v>11</v>
      </c>
      <c r="B5">
        <f>(B4/367452)*(B2/B3)</f>
        <v>1524.008577991139</v>
      </c>
      <c r="C5" t="s">
        <v>12</v>
      </c>
    </row>
    <row r="6" spans="1:8" x14ac:dyDescent="0.35">
      <c r="H6" t="s">
        <v>21</v>
      </c>
    </row>
    <row r="7" spans="1:8" x14ac:dyDescent="0.35">
      <c r="A7" s="9" t="s">
        <v>13</v>
      </c>
      <c r="B7" s="4" t="s">
        <v>14</v>
      </c>
      <c r="C7" s="6" t="s">
        <v>15</v>
      </c>
      <c r="D7" s="6"/>
      <c r="E7" s="6" t="s">
        <v>20</v>
      </c>
      <c r="F7" s="6"/>
    </row>
    <row r="8" spans="1:8" x14ac:dyDescent="0.35">
      <c r="A8" s="9"/>
      <c r="B8" s="5" t="s">
        <v>16</v>
      </c>
      <c r="C8" s="5" t="s">
        <v>17</v>
      </c>
      <c r="D8" s="5" t="s">
        <v>18</v>
      </c>
      <c r="E8" s="7" t="s">
        <v>19</v>
      </c>
      <c r="F8" s="7"/>
    </row>
    <row r="9" spans="1:8" x14ac:dyDescent="0.35">
      <c r="A9">
        <v>0</v>
      </c>
      <c r="B9">
        <v>0</v>
      </c>
      <c r="C9">
        <v>0</v>
      </c>
      <c r="D9">
        <v>0</v>
      </c>
      <c r="E9" s="8">
        <v>0</v>
      </c>
      <c r="F9" s="8"/>
    </row>
    <row r="10" spans="1:8" x14ac:dyDescent="0.35">
      <c r="A10">
        <v>0.5</v>
      </c>
      <c r="B10">
        <v>1760.58</v>
      </c>
      <c r="C10">
        <f>(B10/$F$3)*($B$2/$B$3)</f>
        <v>5.3662780444792784</v>
      </c>
      <c r="D10">
        <f>C10*1000/$F$2</f>
        <v>107.32556088958556</v>
      </c>
      <c r="E10" s="8">
        <f>D10/A10</f>
        <v>214.65112177917112</v>
      </c>
      <c r="F10" s="8"/>
    </row>
    <row r="11" spans="1:8" x14ac:dyDescent="0.35">
      <c r="A11">
        <v>1</v>
      </c>
      <c r="B11">
        <v>5301.21</v>
      </c>
      <c r="C11">
        <f t="shared" ref="C11:C15" si="0">(B11/$F$3)*($B$2/$B$3)</f>
        <v>16.158179027464811</v>
      </c>
      <c r="D11">
        <f t="shared" ref="D11:D15" si="1">C11*1000/$F$2</f>
        <v>323.16358054929623</v>
      </c>
      <c r="E11" s="8">
        <f t="shared" ref="E11:E15" si="2">D11/A11</f>
        <v>323.16358054929623</v>
      </c>
      <c r="F11" s="8"/>
    </row>
    <row r="12" spans="1:8" x14ac:dyDescent="0.35">
      <c r="A12">
        <v>1.5</v>
      </c>
      <c r="B12">
        <v>9775.77</v>
      </c>
      <c r="C12">
        <f t="shared" si="0"/>
        <v>29.796714672936876</v>
      </c>
      <c r="D12">
        <f t="shared" si="1"/>
        <v>595.93429345873756</v>
      </c>
      <c r="E12" s="8">
        <f t="shared" si="2"/>
        <v>397.28952897249172</v>
      </c>
      <c r="F12" s="8"/>
    </row>
    <row r="13" spans="1:8" x14ac:dyDescent="0.35">
      <c r="A13">
        <v>2</v>
      </c>
      <c r="B13">
        <v>15296.4</v>
      </c>
      <c r="C13">
        <f t="shared" si="0"/>
        <v>46.623689624767316</v>
      </c>
      <c r="D13">
        <f t="shared" si="1"/>
        <v>932.47379249534629</v>
      </c>
      <c r="E13" s="8">
        <f t="shared" si="2"/>
        <v>466.23689624767314</v>
      </c>
      <c r="F13" s="8"/>
    </row>
    <row r="14" spans="1:8" x14ac:dyDescent="0.35">
      <c r="A14">
        <v>2.5</v>
      </c>
      <c r="B14">
        <v>20435.3</v>
      </c>
      <c r="C14">
        <f t="shared" si="0"/>
        <v>62.287144987644645</v>
      </c>
      <c r="D14">
        <f t="shared" si="1"/>
        <v>1245.7428997528928</v>
      </c>
      <c r="E14" s="8">
        <f t="shared" si="2"/>
        <v>498.2971599011571</v>
      </c>
      <c r="F14" s="8"/>
    </row>
    <row r="15" spans="1:8" x14ac:dyDescent="0.35">
      <c r="A15">
        <v>3</v>
      </c>
      <c r="B15">
        <v>25566.2</v>
      </c>
      <c r="C15">
        <f t="shared" si="0"/>
        <v>77.926216213274117</v>
      </c>
      <c r="D15">
        <f t="shared" si="1"/>
        <v>1558.5243242654824</v>
      </c>
      <c r="E15" s="8">
        <f t="shared" si="2"/>
        <v>519.50810808849417</v>
      </c>
      <c r="F15" s="8"/>
    </row>
    <row r="17" spans="1:2" x14ac:dyDescent="0.35">
      <c r="A17" t="s">
        <v>22</v>
      </c>
      <c r="B17">
        <f>((592.02/1000/3600*273*0.05)/(0.1*25))*100</f>
        <v>8.97897E-2</v>
      </c>
    </row>
  </sheetData>
  <mergeCells count="11">
    <mergeCell ref="E10:F10"/>
    <mergeCell ref="A7:A8"/>
    <mergeCell ref="C7:D7"/>
    <mergeCell ref="E7:F7"/>
    <mergeCell ref="E8:F8"/>
    <mergeCell ref="E9:F9"/>
    <mergeCell ref="E11:F11"/>
    <mergeCell ref="E12:F12"/>
    <mergeCell ref="E13:F13"/>
    <mergeCell ref="E14:F14"/>
    <mergeCell ref="E15:F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7F93-4C98-2945-8A8B-22EF71DCAD3F}">
  <dimension ref="A2:H17"/>
  <sheetViews>
    <sheetView topLeftCell="A10" workbookViewId="0">
      <selection activeCell="E13" sqref="E13:F13"/>
    </sheetView>
  </sheetViews>
  <sheetFormatPr defaultColWidth="11.453125" defaultRowHeight="14.5" x14ac:dyDescent="0.35"/>
  <cols>
    <col min="2" max="2" width="11.81640625" bestFit="1" customWidth="1"/>
  </cols>
  <sheetData>
    <row r="2" spans="1:8" x14ac:dyDescent="0.35">
      <c r="A2" t="s">
        <v>4</v>
      </c>
      <c r="B2">
        <v>112</v>
      </c>
      <c r="C2" t="s">
        <v>5</v>
      </c>
      <c r="D2" t="s">
        <v>6</v>
      </c>
      <c r="F2">
        <v>50</v>
      </c>
      <c r="G2" t="s">
        <v>7</v>
      </c>
    </row>
    <row r="3" spans="1:8" x14ac:dyDescent="0.35">
      <c r="A3" t="s">
        <v>8</v>
      </c>
      <c r="B3">
        <v>0.1</v>
      </c>
      <c r="C3" t="s">
        <v>5</v>
      </c>
      <c r="D3" t="s">
        <v>9</v>
      </c>
      <c r="F3">
        <v>367452</v>
      </c>
    </row>
    <row r="4" spans="1:8" x14ac:dyDescent="0.35">
      <c r="A4" t="s">
        <v>10</v>
      </c>
      <c r="B4">
        <v>500000</v>
      </c>
    </row>
    <row r="5" spans="1:8" x14ac:dyDescent="0.35">
      <c r="A5" t="s">
        <v>11</v>
      </c>
      <c r="B5">
        <f>(B4/367452)*(B2/B3)</f>
        <v>1524.008577991139</v>
      </c>
      <c r="C5" t="s">
        <v>12</v>
      </c>
    </row>
    <row r="6" spans="1:8" x14ac:dyDescent="0.35">
      <c r="H6" t="s">
        <v>21</v>
      </c>
    </row>
    <row r="7" spans="1:8" x14ac:dyDescent="0.35">
      <c r="A7" s="9" t="s">
        <v>13</v>
      </c>
      <c r="B7" s="4" t="s">
        <v>14</v>
      </c>
      <c r="C7" s="6" t="s">
        <v>15</v>
      </c>
      <c r="D7" s="6"/>
      <c r="E7" s="6" t="s">
        <v>20</v>
      </c>
      <c r="F7" s="6"/>
    </row>
    <row r="8" spans="1:8" x14ac:dyDescent="0.35">
      <c r="A8" s="9"/>
      <c r="B8" s="5" t="s">
        <v>16</v>
      </c>
      <c r="C8" s="5" t="s">
        <v>17</v>
      </c>
      <c r="D8" s="5" t="s">
        <v>18</v>
      </c>
      <c r="E8" s="7" t="s">
        <v>19</v>
      </c>
      <c r="F8" s="7"/>
    </row>
    <row r="9" spans="1:8" x14ac:dyDescent="0.35">
      <c r="A9">
        <v>0</v>
      </c>
      <c r="B9">
        <v>0</v>
      </c>
      <c r="C9">
        <v>0</v>
      </c>
      <c r="D9">
        <v>0</v>
      </c>
      <c r="E9" s="8">
        <v>0</v>
      </c>
      <c r="F9" s="8"/>
    </row>
    <row r="10" spans="1:8" x14ac:dyDescent="0.35">
      <c r="A10">
        <v>0.5</v>
      </c>
      <c r="B10">
        <v>2127.6</v>
      </c>
      <c r="C10">
        <f>(B10/$F$3)*($B$2/$B$3)</f>
        <v>6.4849613010678944</v>
      </c>
      <c r="D10">
        <f>C10*1000/$F$2</f>
        <v>129.69922602135787</v>
      </c>
      <c r="E10" s="8">
        <f>D10/A10</f>
        <v>259.39845204271575</v>
      </c>
      <c r="F10" s="8"/>
    </row>
    <row r="11" spans="1:8" x14ac:dyDescent="0.35">
      <c r="A11">
        <v>1</v>
      </c>
      <c r="B11">
        <v>6085.65</v>
      </c>
      <c r="C11">
        <f t="shared" ref="C11:C15" si="0">(B11/$F$3)*($B$2/$B$3)</f>
        <v>18.549165605303546</v>
      </c>
      <c r="D11">
        <f t="shared" ref="D11:D15" si="1">C11*1000/$F$2</f>
        <v>370.98331210607097</v>
      </c>
      <c r="E11" s="8">
        <f t="shared" ref="E11:E15" si="2">D11/A11</f>
        <v>370.98331210607097</v>
      </c>
      <c r="F11" s="8"/>
    </row>
    <row r="12" spans="1:8" x14ac:dyDescent="0.35">
      <c r="A12">
        <v>1.5</v>
      </c>
      <c r="B12">
        <v>10100.4</v>
      </c>
      <c r="C12">
        <f t="shared" si="0"/>
        <v>30.786192482283397</v>
      </c>
      <c r="D12">
        <f t="shared" si="1"/>
        <v>615.723849645668</v>
      </c>
      <c r="E12" s="8">
        <f t="shared" si="2"/>
        <v>410.48256643044533</v>
      </c>
      <c r="F12" s="8"/>
    </row>
    <row r="13" spans="1:8" x14ac:dyDescent="0.35">
      <c r="A13">
        <v>2</v>
      </c>
      <c r="B13">
        <v>11964.9</v>
      </c>
      <c r="C13">
        <f t="shared" si="0"/>
        <v>36.46922046961236</v>
      </c>
      <c r="D13">
        <f t="shared" si="1"/>
        <v>729.38440939224722</v>
      </c>
      <c r="E13" s="8">
        <f t="shared" si="2"/>
        <v>364.69220469612361</v>
      </c>
      <c r="F13" s="8"/>
    </row>
    <row r="14" spans="1:8" x14ac:dyDescent="0.35">
      <c r="A14">
        <v>2.5</v>
      </c>
      <c r="B14">
        <v>12333.9</v>
      </c>
      <c r="C14">
        <f t="shared" si="0"/>
        <v>37.593938800169823</v>
      </c>
      <c r="D14">
        <f t="shared" si="1"/>
        <v>751.87877600339652</v>
      </c>
      <c r="E14" s="8">
        <f t="shared" si="2"/>
        <v>300.75151040135859</v>
      </c>
      <c r="F14" s="8"/>
    </row>
    <row r="15" spans="1:8" x14ac:dyDescent="0.35">
      <c r="A15">
        <v>3</v>
      </c>
      <c r="B15">
        <v>12067.1</v>
      </c>
      <c r="C15">
        <f t="shared" si="0"/>
        <v>36.78072782295375</v>
      </c>
      <c r="D15">
        <f t="shared" si="1"/>
        <v>735.61455645907495</v>
      </c>
      <c r="E15" s="8">
        <f t="shared" si="2"/>
        <v>245.20485215302497</v>
      </c>
      <c r="F15" s="8"/>
    </row>
    <row r="17" spans="1:2" x14ac:dyDescent="0.35">
      <c r="A17" t="s">
        <v>22</v>
      </c>
      <c r="B17">
        <f>((408.76/1000/3600*273*0.05)/(0.1*25))*100</f>
        <v>6.1995266666666667E-2</v>
      </c>
    </row>
  </sheetData>
  <mergeCells count="11">
    <mergeCell ref="E11:F11"/>
    <mergeCell ref="E12:F12"/>
    <mergeCell ref="E13:F13"/>
    <mergeCell ref="E14:F14"/>
    <mergeCell ref="E15:F15"/>
    <mergeCell ref="E10:F10"/>
    <mergeCell ref="A7:A8"/>
    <mergeCell ref="C7:D7"/>
    <mergeCell ref="E7:F7"/>
    <mergeCell ref="E8:F8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Opt-3</vt:lpstr>
      <vt:lpstr>Opt-2</vt:lpstr>
      <vt:lpstr>Opt-1</vt:lpstr>
      <vt:lpstr>Kinetic_plots</vt:lpstr>
      <vt:lpstr>Pt-Zn3In2S6 </vt:lpstr>
      <vt:lpstr>(5wt%) Ni-Zn3In2S6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Denny Gunawan</dc:creator>
  <cp:keywords/>
  <dc:description/>
  <cp:lastModifiedBy>Yousof Haghshenas</cp:lastModifiedBy>
  <cp:revision/>
  <dcterms:created xsi:type="dcterms:W3CDTF">2021-05-13T07:19:02Z</dcterms:created>
  <dcterms:modified xsi:type="dcterms:W3CDTF">2023-04-30T02:17:40Z</dcterms:modified>
  <cp:category/>
  <cp:contentStatus/>
</cp:coreProperties>
</file>