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Senior Design\Youssef\"/>
    </mc:Choice>
  </mc:AlternateContent>
  <xr:revisionPtr revIDLastSave="0" documentId="13_ncr:1_{0F42153D-0CE8-4E1E-AC2A-A894F009256E}" xr6:coauthVersionLast="47" xr6:coauthVersionMax="47" xr10:uidLastSave="{00000000-0000-0000-0000-000000000000}"/>
  <bookViews>
    <workbookView xWindow="-120" yWindow="-120" windowWidth="38640" windowHeight="21120" xr2:uid="{3ED5AE7F-4EE4-4A0D-8912-FFF1C692F2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10" i="1"/>
  <c r="Q7" i="1"/>
  <c r="Q9" i="1"/>
  <c r="T14" i="1"/>
  <c r="T15" i="1"/>
  <c r="T26" i="1"/>
  <c r="T27" i="1"/>
  <c r="T38" i="1"/>
  <c r="T39" i="1"/>
  <c r="U7" i="1"/>
  <c r="P7" i="1"/>
  <c r="Z33" i="1"/>
  <c r="Z32" i="1"/>
  <c r="Z31" i="1"/>
  <c r="Z30" i="1"/>
  <c r="Z29" i="1"/>
  <c r="Z28" i="1"/>
  <c r="Z27" i="1"/>
  <c r="Z26" i="1"/>
  <c r="Z25" i="1"/>
  <c r="Z24" i="1"/>
  <c r="R25" i="1"/>
  <c r="T25" i="1" s="1"/>
  <c r="R7" i="1"/>
  <c r="T7" i="1" s="1"/>
  <c r="R8" i="1"/>
  <c r="T8" i="1" s="1"/>
  <c r="R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R43" i="1"/>
  <c r="T43" i="1" s="1"/>
  <c r="R42" i="1"/>
  <c r="T42" i="1" s="1"/>
  <c r="R41" i="1"/>
  <c r="T41" i="1" s="1"/>
  <c r="R40" i="1"/>
  <c r="T40" i="1" s="1"/>
  <c r="R39" i="1"/>
  <c r="R38" i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R26" i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R14" i="1"/>
  <c r="R13" i="1"/>
  <c r="T13" i="1" s="1"/>
  <c r="R12" i="1"/>
  <c r="T12" i="1" s="1"/>
  <c r="R11" i="1"/>
  <c r="T11" i="1" s="1"/>
  <c r="R10" i="1"/>
  <c r="J43" i="1"/>
  <c r="J42" i="1"/>
  <c r="J41" i="1"/>
  <c r="J40" i="1"/>
  <c r="J39" i="1"/>
  <c r="J38" i="1"/>
  <c r="J37" i="1"/>
  <c r="J36" i="1"/>
  <c r="J35" i="1"/>
  <c r="J34" i="1"/>
  <c r="I43" i="1"/>
  <c r="I42" i="1"/>
  <c r="I41" i="1"/>
  <c r="I40" i="1"/>
  <c r="I39" i="1"/>
  <c r="I38" i="1"/>
  <c r="I37" i="1"/>
  <c r="I36" i="1"/>
  <c r="I35" i="1"/>
  <c r="I34" i="1"/>
  <c r="H43" i="1"/>
  <c r="H42" i="1"/>
  <c r="H41" i="1"/>
  <c r="H40" i="1"/>
  <c r="H39" i="1"/>
  <c r="H38" i="1"/>
  <c r="H37" i="1"/>
  <c r="H36" i="1"/>
  <c r="H35" i="1"/>
  <c r="H34" i="1"/>
  <c r="J33" i="1"/>
  <c r="I33" i="1"/>
  <c r="J32" i="1"/>
  <c r="I32" i="1"/>
  <c r="J31" i="1"/>
  <c r="I31" i="1"/>
  <c r="I30" i="1"/>
  <c r="I29" i="1"/>
  <c r="I28" i="1"/>
  <c r="I12" i="1"/>
  <c r="I14" i="1"/>
  <c r="I16" i="1"/>
  <c r="I17" i="1"/>
  <c r="I18" i="1"/>
  <c r="I27" i="1"/>
  <c r="I26" i="1"/>
  <c r="I25" i="1"/>
  <c r="H33" i="1"/>
  <c r="H32" i="1"/>
  <c r="H31" i="1"/>
  <c r="H30" i="1"/>
  <c r="H29" i="1"/>
  <c r="H28" i="1"/>
  <c r="H27" i="1"/>
  <c r="H26" i="1"/>
  <c r="H25" i="1"/>
  <c r="I24" i="1"/>
  <c r="I23" i="1"/>
  <c r="I22" i="1"/>
  <c r="H24" i="1"/>
  <c r="H23" i="1"/>
  <c r="H22" i="1"/>
  <c r="I21" i="1"/>
  <c r="I20" i="1"/>
  <c r="H21" i="1"/>
  <c r="H20" i="1"/>
  <c r="I19" i="1"/>
  <c r="H19" i="1"/>
  <c r="H18" i="1"/>
  <c r="H17" i="1"/>
  <c r="H16" i="1"/>
  <c r="I15" i="1"/>
  <c r="H15" i="1"/>
  <c r="H14" i="1"/>
  <c r="I10" i="1"/>
  <c r="H10" i="1"/>
  <c r="I13" i="1"/>
  <c r="H13" i="1"/>
  <c r="H12" i="1"/>
  <c r="I11" i="1"/>
  <c r="H11" i="1"/>
  <c r="H9" i="1"/>
  <c r="H8" i="1"/>
  <c r="H7" i="1"/>
  <c r="T10" i="1" l="1"/>
  <c r="T9" i="1"/>
</calcChain>
</file>

<file path=xl/sharedStrings.xml><?xml version="1.0" encoding="utf-8"?>
<sst xmlns="http://schemas.openxmlformats.org/spreadsheetml/2006/main" count="212" uniqueCount="77">
  <si>
    <t>Instruction</t>
  </si>
  <si>
    <t>OpCode</t>
  </si>
  <si>
    <t>LUI</t>
  </si>
  <si>
    <t>N/A</t>
  </si>
  <si>
    <t>AUIPC</t>
  </si>
  <si>
    <t>JAL</t>
  </si>
  <si>
    <t>BEQ</t>
  </si>
  <si>
    <t>BNE</t>
  </si>
  <si>
    <t>BGE</t>
  </si>
  <si>
    <t>BLT</t>
  </si>
  <si>
    <t>JALR</t>
  </si>
  <si>
    <t>BLTU</t>
  </si>
  <si>
    <t>BGEU</t>
  </si>
  <si>
    <t>LB</t>
  </si>
  <si>
    <t>LH</t>
  </si>
  <si>
    <t>LW</t>
  </si>
  <si>
    <t>LBU</t>
  </si>
  <si>
    <t>LHU</t>
  </si>
  <si>
    <t>SB</t>
  </si>
  <si>
    <t>SH</t>
  </si>
  <si>
    <t>SW</t>
  </si>
  <si>
    <t>ADDI</t>
  </si>
  <si>
    <t>SLTI</t>
  </si>
  <si>
    <t>SLTIU</t>
  </si>
  <si>
    <t>XORI</t>
  </si>
  <si>
    <t>ORI</t>
  </si>
  <si>
    <t>ANDI</t>
  </si>
  <si>
    <t>SLLI</t>
  </si>
  <si>
    <t>SRLI</t>
  </si>
  <si>
    <t>SRAI</t>
  </si>
  <si>
    <t>Funct7</t>
  </si>
  <si>
    <t>Funct3</t>
  </si>
  <si>
    <t>ADD</t>
  </si>
  <si>
    <t>SUB</t>
  </si>
  <si>
    <t>SLT</t>
  </si>
  <si>
    <t>SLTU</t>
  </si>
  <si>
    <t>XOR</t>
  </si>
  <si>
    <t>SRL</t>
  </si>
  <si>
    <t>SRA</t>
  </si>
  <si>
    <t>OR</t>
  </si>
  <si>
    <t>AND</t>
  </si>
  <si>
    <t>COND.BRANCH</t>
  </si>
  <si>
    <t>SLL</t>
  </si>
  <si>
    <t>Finite Control Signals</t>
  </si>
  <si>
    <t>Inverse Op</t>
  </si>
  <si>
    <t>Control Signal</t>
  </si>
  <si>
    <t>100 (COND.BRANCH)</t>
  </si>
  <si>
    <t>101 (MEM LOAD/STORE)</t>
  </si>
  <si>
    <t>110 (ALU IMM)</t>
  </si>
  <si>
    <t>111 (ALU REG)</t>
  </si>
  <si>
    <t>Control Category</t>
  </si>
  <si>
    <t>LOAD.UPP.IMM</t>
  </si>
  <si>
    <t>LOAD.UPP.IMM.PC</t>
  </si>
  <si>
    <t>UNCOND.BRANCH</t>
  </si>
  <si>
    <t>UNCOND.BRANCH.LINK</t>
  </si>
  <si>
    <t>MEM.LOAD.STORE</t>
  </si>
  <si>
    <t>ALU.IMM</t>
  </si>
  <si>
    <t>ALU.REG</t>
  </si>
  <si>
    <t>LUP</t>
  </si>
  <si>
    <t>LUPC</t>
  </si>
  <si>
    <t>UB</t>
  </si>
  <si>
    <t>UBL</t>
  </si>
  <si>
    <t>CB</t>
  </si>
  <si>
    <t>AI</t>
  </si>
  <si>
    <t>AR</t>
  </si>
  <si>
    <t>IOP</t>
  </si>
  <si>
    <t>FC</t>
  </si>
  <si>
    <t>InvertOp</t>
  </si>
  <si>
    <t>FiniteControl</t>
  </si>
  <si>
    <t>Block Signals</t>
  </si>
  <si>
    <t>Flags</t>
  </si>
  <si>
    <t>MEM</t>
  </si>
  <si>
    <t>imm+rd</t>
  </si>
  <si>
    <t>imm+rd+rs1</t>
  </si>
  <si>
    <t>imm+rs1+rs2</t>
  </si>
  <si>
    <t>I/O</t>
  </si>
  <si>
    <t>imm+rs1+rd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</si>
</sst>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4F8A5-CD93-4C5F-AEE8-D00DEDEBB8C2}" name="Table1" displayName="Table1" ref="G6:K43" totalsRowShown="0" headerRowDxfId="7" dataDxfId="6">
  <autoFilter ref="G6:K43" xr:uid="{5F54F8A5-CD93-4C5F-AEE8-D00DEDEBB8C2}"/>
  <tableColumns count="5">
    <tableColumn id="1" xr3:uid="{8D12CCC5-E436-48E0-8688-EC3D377346DE}" name="Instruction" dataDxfId="5"/>
    <tableColumn id="2" xr3:uid="{A96A7D21-E235-40B6-8C92-5C90A90CE78C}" name="OpCode" dataDxfId="4"/>
    <tableColumn id="3" xr3:uid="{64874DB5-AE89-484E-B396-D3464E25C02B}" name="Funct3" dataDxfId="3"/>
    <tableColumn id="4" xr3:uid="{7AF205D4-292C-4657-B246-6888648C1029}" name="Funct7" dataDxfId="2"/>
    <tableColumn id="5" xr3:uid="{09C9E68F-7555-489D-95B9-CC0913FEBF68}" name="I/O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7CA95-1E43-48EE-9256-FBFD2FE7F7D7}" name="Table2" displayName="Table2" ref="O6:T43" totalsRowShown="0" headerRowDxfId="14" dataDxfId="13">
  <autoFilter ref="O6:T43" xr:uid="{3D57CA95-1E43-48EE-9256-FBFD2FE7F7D7}"/>
  <tableColumns count="6">
    <tableColumn id="1" xr3:uid="{7DA8161C-844E-4D7C-BAE2-54ECCF8EC49D}" name="Instruction" dataDxfId="12"/>
    <tableColumn id="2" xr3:uid="{905782EA-2F66-4D73-B830-0BF05B44C509}" name="OpCode" dataDxfId="11">
      <calculatedColumnFormula>"01100"</calculatedColumnFormula>
    </tableColumn>
    <tableColumn id="3" xr3:uid="{16C01C87-139D-4212-A8E5-C5C33B4F6E24}" name="Control Category" dataDxfId="0"/>
    <tableColumn id="4" xr3:uid="{594944B6-D6A8-49D6-B347-F72F9D6EB87C}" name="Finite Control Signals" dataDxfId="10"/>
    <tableColumn id="5" xr3:uid="{96E9E247-70CF-449C-A24F-EEF0D02D9BAB}" name="Inverse Op" dataDxfId="9"/>
    <tableColumn id="6" xr3:uid="{242A6432-8CA7-4AAF-B601-852F627F3CF5}" name="Control Signal" dataDxfId="8">
      <calculatedColumnFormula>LEFT(Table2[[#This Row],[Control Category]], 3) &amp; "-" &amp;Table2[[#This Row],[Finite Control Signals]] &amp; "-" &amp; Table2[[#This Row],[Inverse Op]]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086F-08A8-46A9-91C7-8A0E8FDCE6FC}">
  <dimension ref="G5:Z43"/>
  <sheetViews>
    <sheetView tabSelected="1" topLeftCell="E2" zoomScale="115" zoomScaleNormal="115" workbookViewId="0">
      <selection activeCell="P36" sqref="P36"/>
    </sheetView>
  </sheetViews>
  <sheetFormatPr defaultRowHeight="15" x14ac:dyDescent="0.25"/>
  <cols>
    <col min="1" max="1" width="13.140625" customWidth="1"/>
    <col min="2" max="2" width="9.28515625" customWidth="1"/>
    <col min="3" max="3" width="15" customWidth="1"/>
    <col min="6" max="6" width="9.140625" customWidth="1"/>
    <col min="7" max="7" width="21" customWidth="1"/>
    <col min="8" max="8" width="15.140625" customWidth="1"/>
    <col min="9" max="9" width="21.5703125" customWidth="1"/>
    <col min="10" max="10" width="18.5703125" customWidth="1"/>
    <col min="11" max="12" width="15.7109375" customWidth="1"/>
    <col min="15" max="15" width="14.42578125" customWidth="1"/>
    <col min="16" max="16" width="10.5703125" customWidth="1"/>
    <col min="17" max="17" width="26.140625" customWidth="1"/>
    <col min="18" max="18" width="22.42578125" customWidth="1"/>
    <col min="19" max="19" width="17.5703125" customWidth="1"/>
    <col min="20" max="20" width="16.5703125" customWidth="1"/>
  </cols>
  <sheetData>
    <row r="5" spans="7:23" x14ac:dyDescent="0.25">
      <c r="V5" t="s">
        <v>69</v>
      </c>
    </row>
    <row r="6" spans="7:23" x14ac:dyDescent="0.25">
      <c r="G6" s="2" t="s">
        <v>0</v>
      </c>
      <c r="H6" s="2" t="s">
        <v>1</v>
      </c>
      <c r="I6" s="2" t="s">
        <v>31</v>
      </c>
      <c r="J6" s="2" t="s">
        <v>30</v>
      </c>
      <c r="K6" s="2" t="s">
        <v>75</v>
      </c>
      <c r="O6" s="1" t="s">
        <v>0</v>
      </c>
      <c r="P6" s="1" t="s">
        <v>1</v>
      </c>
      <c r="Q6" s="1" t="s">
        <v>50</v>
      </c>
      <c r="R6" s="1" t="s">
        <v>43</v>
      </c>
      <c r="S6" s="1" t="s">
        <v>44</v>
      </c>
      <c r="T6" s="1" t="s">
        <v>45</v>
      </c>
      <c r="V6" t="s">
        <v>58</v>
      </c>
      <c r="W6" t="s">
        <v>51</v>
      </c>
    </row>
    <row r="7" spans="7:23" x14ac:dyDescent="0.25">
      <c r="G7" s="2" t="s">
        <v>2</v>
      </c>
      <c r="H7" s="3" t="str">
        <f>"0110111"</f>
        <v>0110111</v>
      </c>
      <c r="I7" s="2" t="s">
        <v>3</v>
      </c>
      <c r="J7" s="2" t="s">
        <v>3</v>
      </c>
      <c r="K7" s="2" t="s">
        <v>72</v>
      </c>
      <c r="O7" s="5" t="s">
        <v>2</v>
      </c>
      <c r="P7" s="6" t="str">
        <f>"01101"</f>
        <v>01101</v>
      </c>
      <c r="Q7" s="1" t="str">
        <f>"000 (LOAD UPP IMM)"</f>
        <v>000 (LOAD UPP IMM)</v>
      </c>
      <c r="R7" s="10" t="str">
        <f>"000"</f>
        <v>000</v>
      </c>
      <c r="S7" s="1">
        <v>0</v>
      </c>
      <c r="T7" s="1" t="str">
        <f>LEFT(Table2[[#This Row],[Control Category]], 3) &amp; "-" &amp;Table2[[#This Row],[Finite Control Signals]] &amp; "-" &amp; Table2[[#This Row],[Inverse Op]]</f>
        <v>000-000-0</v>
      </c>
      <c r="U7" t="str">
        <f>LEFT(W5)</f>
        <v/>
      </c>
      <c r="V7" t="s">
        <v>59</v>
      </c>
      <c r="W7" t="s">
        <v>52</v>
      </c>
    </row>
    <row r="8" spans="7:23" x14ac:dyDescent="0.25">
      <c r="G8" s="2" t="s">
        <v>4</v>
      </c>
      <c r="H8" s="4" t="str">
        <f>"0010111"</f>
        <v>0010111</v>
      </c>
      <c r="I8" s="2" t="s">
        <v>3</v>
      </c>
      <c r="J8" s="2" t="s">
        <v>3</v>
      </c>
      <c r="K8" s="2" t="s">
        <v>72</v>
      </c>
      <c r="O8" s="8" t="s">
        <v>4</v>
      </c>
      <c r="P8" s="9" t="str">
        <f>"00101"</f>
        <v>00101</v>
      </c>
      <c r="Q8" s="1" t="str">
        <f>"001 (LOAD UPP IMM.PC)"</f>
        <v>001 (LOAD UPP IMM.PC)</v>
      </c>
      <c r="R8" s="10" t="str">
        <f>"000"</f>
        <v>000</v>
      </c>
      <c r="S8" s="1">
        <v>0</v>
      </c>
      <c r="T8" s="1" t="str">
        <f>LEFT(Table2[[#This Row],[Control Category]], 3) &amp; "-" &amp;Table2[[#This Row],[Finite Control Signals]] &amp; "-" &amp; Table2[[#This Row],[Inverse Op]]</f>
        <v>001-000-0</v>
      </c>
      <c r="V8" t="s">
        <v>60</v>
      </c>
      <c r="W8" t="s">
        <v>53</v>
      </c>
    </row>
    <row r="9" spans="7:23" x14ac:dyDescent="0.25">
      <c r="G9" s="2" t="s">
        <v>5</v>
      </c>
      <c r="H9" s="3" t="str">
        <f>"1101111"</f>
        <v>1101111</v>
      </c>
      <c r="I9" s="2" t="s">
        <v>3</v>
      </c>
      <c r="J9" s="2" t="s">
        <v>3</v>
      </c>
      <c r="K9" s="2" t="s">
        <v>72</v>
      </c>
      <c r="O9" s="5" t="s">
        <v>5</v>
      </c>
      <c r="P9" s="6" t="str">
        <f>"11011"</f>
        <v>11011</v>
      </c>
      <c r="Q9" s="1" t="str">
        <f>"010 (UNCOND.BRANCH)"</f>
        <v>010 (UNCOND.BRANCH)</v>
      </c>
      <c r="R9" s="10" t="str">
        <f>"000"</f>
        <v>000</v>
      </c>
      <c r="S9" s="1">
        <v>0</v>
      </c>
      <c r="T9" s="1" t="str">
        <f>LEFT(Table2[[#This Row],[Control Category]], 3) &amp; "-" &amp;Table2[[#This Row],[Finite Control Signals]] &amp; "-" &amp; Table2[[#This Row],[Inverse Op]]</f>
        <v>010-000-0</v>
      </c>
      <c r="V9" t="s">
        <v>61</v>
      </c>
      <c r="W9" t="s">
        <v>54</v>
      </c>
    </row>
    <row r="10" spans="7:23" x14ac:dyDescent="0.25">
      <c r="G10" s="2" t="s">
        <v>10</v>
      </c>
      <c r="H10" s="4" t="str">
        <f>"1100111"</f>
        <v>1100111</v>
      </c>
      <c r="I10" s="2" t="str">
        <f>"000"</f>
        <v>000</v>
      </c>
      <c r="J10" s="2" t="s">
        <v>3</v>
      </c>
      <c r="K10" s="2" t="s">
        <v>73</v>
      </c>
      <c r="O10" s="8" t="s">
        <v>10</v>
      </c>
      <c r="P10" s="9" t="str">
        <f>"11001"</f>
        <v>11001</v>
      </c>
      <c r="Q10" s="1" t="str">
        <f>"011 (UNCOND.BRANCH.L)"</f>
        <v>011 (UNCOND.BRANCH.L)</v>
      </c>
      <c r="R10" s="10" t="str">
        <f>"000"</f>
        <v>000</v>
      </c>
      <c r="S10" s="1">
        <v>0</v>
      </c>
      <c r="T10" s="1" t="str">
        <f>LEFT(Table2[[#This Row],[Control Category]], 3) &amp; "-" &amp;Table2[[#This Row],[Finite Control Signals]] &amp; "-" &amp; Table2[[#This Row],[Inverse Op]]</f>
        <v>011-000-0</v>
      </c>
      <c r="V10" t="s">
        <v>62</v>
      </c>
      <c r="W10" t="s">
        <v>41</v>
      </c>
    </row>
    <row r="11" spans="7:23" x14ac:dyDescent="0.25">
      <c r="G11" s="2" t="s">
        <v>6</v>
      </c>
      <c r="H11" s="3" t="str">
        <f>"1100011"</f>
        <v>1100011</v>
      </c>
      <c r="I11" s="2" t="str">
        <f>"000"</f>
        <v>000</v>
      </c>
      <c r="J11" s="2" t="s">
        <v>3</v>
      </c>
      <c r="K11" s="2" t="s">
        <v>74</v>
      </c>
      <c r="O11" s="5" t="s">
        <v>6</v>
      </c>
      <c r="P11" s="6" t="str">
        <f>"11000"</f>
        <v>11000</v>
      </c>
      <c r="Q11" s="1" t="s">
        <v>46</v>
      </c>
      <c r="R11" s="7" t="str">
        <f>"000"</f>
        <v>000</v>
      </c>
      <c r="S11" s="1">
        <v>0</v>
      </c>
      <c r="T11" s="1" t="str">
        <f>LEFT(Table2[[#This Row],[Control Category]], 3) &amp; "-" &amp;Table2[[#This Row],[Finite Control Signals]] &amp; "-" &amp; Table2[[#This Row],[Inverse Op]]</f>
        <v>100-000-0</v>
      </c>
      <c r="V11" t="s">
        <v>71</v>
      </c>
      <c r="W11" t="s">
        <v>55</v>
      </c>
    </row>
    <row r="12" spans="7:23" x14ac:dyDescent="0.25">
      <c r="G12" s="2" t="s">
        <v>7</v>
      </c>
      <c r="H12" s="3" t="str">
        <f>"1100011"</f>
        <v>1100011</v>
      </c>
      <c r="I12" s="2" t="str">
        <f>"001"</f>
        <v>001</v>
      </c>
      <c r="J12" s="2" t="s">
        <v>3</v>
      </c>
      <c r="K12" s="2" t="s">
        <v>74</v>
      </c>
      <c r="O12" s="8" t="s">
        <v>7</v>
      </c>
      <c r="P12" s="6" t="str">
        <f>"11000"</f>
        <v>11000</v>
      </c>
      <c r="Q12" s="1" t="s">
        <v>46</v>
      </c>
      <c r="R12" s="10" t="str">
        <f>"001"</f>
        <v>001</v>
      </c>
      <c r="S12" s="1">
        <v>0</v>
      </c>
      <c r="T12" s="1" t="str">
        <f>LEFT(Table2[[#This Row],[Control Category]], 3) &amp; "-" &amp;Table2[[#This Row],[Finite Control Signals]] &amp; "-" &amp; Table2[[#This Row],[Inverse Op]]</f>
        <v>100-001-0</v>
      </c>
      <c r="V12" t="s">
        <v>63</v>
      </c>
      <c r="W12" t="s">
        <v>56</v>
      </c>
    </row>
    <row r="13" spans="7:23" x14ac:dyDescent="0.25">
      <c r="G13" s="2" t="s">
        <v>9</v>
      </c>
      <c r="H13" s="3" t="str">
        <f>"1100011"</f>
        <v>1100011</v>
      </c>
      <c r="I13" s="2" t="str">
        <f>"100"</f>
        <v>100</v>
      </c>
      <c r="J13" s="2" t="s">
        <v>3</v>
      </c>
      <c r="K13" s="2" t="s">
        <v>74</v>
      </c>
      <c r="O13" s="5" t="s">
        <v>9</v>
      </c>
      <c r="P13" s="6" t="str">
        <f>"11000"</f>
        <v>11000</v>
      </c>
      <c r="Q13" s="1" t="s">
        <v>46</v>
      </c>
      <c r="R13" s="7" t="str">
        <f>"100"</f>
        <v>100</v>
      </c>
      <c r="S13" s="1">
        <v>0</v>
      </c>
      <c r="T13" s="1" t="str">
        <f>LEFT(Table2[[#This Row],[Control Category]], 3) &amp; "-" &amp;Table2[[#This Row],[Finite Control Signals]] &amp; "-" &amp; Table2[[#This Row],[Inverse Op]]</f>
        <v>100-100-0</v>
      </c>
      <c r="V13" t="s">
        <v>64</v>
      </c>
      <c r="W13" t="s">
        <v>57</v>
      </c>
    </row>
    <row r="14" spans="7:23" x14ac:dyDescent="0.25">
      <c r="G14" s="2" t="s">
        <v>8</v>
      </c>
      <c r="H14" s="3" t="str">
        <f>"1100011"</f>
        <v>1100011</v>
      </c>
      <c r="I14" s="2" t="str">
        <f>"101"</f>
        <v>101</v>
      </c>
      <c r="J14" s="2" t="s">
        <v>3</v>
      </c>
      <c r="K14" s="2" t="s">
        <v>74</v>
      </c>
      <c r="O14" s="8" t="s">
        <v>8</v>
      </c>
      <c r="P14" s="6" t="str">
        <f>"11000"</f>
        <v>11000</v>
      </c>
      <c r="Q14" s="1" t="s">
        <v>46</v>
      </c>
      <c r="R14" s="10" t="str">
        <f>"101"</f>
        <v>101</v>
      </c>
      <c r="S14" s="1">
        <v>0</v>
      </c>
      <c r="T14" s="1" t="str">
        <f>LEFT(Table2[[#This Row],[Control Category]], 3) &amp; "-" &amp;Table2[[#This Row],[Finite Control Signals]] &amp; "-" &amp; Table2[[#This Row],[Inverse Op]]</f>
        <v>100-101-0</v>
      </c>
    </row>
    <row r="15" spans="7:23" x14ac:dyDescent="0.25">
      <c r="G15" s="2" t="s">
        <v>11</v>
      </c>
      <c r="H15" s="3" t="str">
        <f>"1100011"</f>
        <v>1100011</v>
      </c>
      <c r="I15" s="2" t="str">
        <f>"110"</f>
        <v>110</v>
      </c>
      <c r="J15" s="2" t="s">
        <v>3</v>
      </c>
      <c r="K15" s="2" t="s">
        <v>74</v>
      </c>
      <c r="O15" s="5" t="s">
        <v>11</v>
      </c>
      <c r="P15" s="6" t="str">
        <f>"11000"</f>
        <v>11000</v>
      </c>
      <c r="Q15" s="1" t="s">
        <v>46</v>
      </c>
      <c r="R15" s="7" t="str">
        <f>"110"</f>
        <v>110</v>
      </c>
      <c r="S15" s="1">
        <v>0</v>
      </c>
      <c r="T15" s="1" t="str">
        <f>LEFT(Table2[[#This Row],[Control Category]], 3) &amp; "-" &amp;Table2[[#This Row],[Finite Control Signals]] &amp; "-" &amp; Table2[[#This Row],[Inverse Op]]</f>
        <v>100-110-0</v>
      </c>
      <c r="V15" t="s">
        <v>70</v>
      </c>
    </row>
    <row r="16" spans="7:23" x14ac:dyDescent="0.25">
      <c r="G16" s="2" t="s">
        <v>12</v>
      </c>
      <c r="H16" s="3" t="str">
        <f>"1100011"</f>
        <v>1100011</v>
      </c>
      <c r="I16" s="2" t="str">
        <f>"111"</f>
        <v>111</v>
      </c>
      <c r="J16" s="2" t="s">
        <v>3</v>
      </c>
      <c r="K16" s="2" t="s">
        <v>74</v>
      </c>
      <c r="O16" s="8" t="s">
        <v>12</v>
      </c>
      <c r="P16" s="6" t="str">
        <f>"11000"</f>
        <v>11000</v>
      </c>
      <c r="Q16" s="1" t="s">
        <v>46</v>
      </c>
      <c r="R16" s="10" t="str">
        <f>"111"</f>
        <v>111</v>
      </c>
      <c r="S16" s="1">
        <v>0</v>
      </c>
      <c r="T16" s="1" t="str">
        <f>LEFT(Table2[[#This Row],[Control Category]], 3) &amp; "-" &amp;Table2[[#This Row],[Finite Control Signals]] &amp; "-" &amp; Table2[[#This Row],[Inverse Op]]</f>
        <v>100-111-0</v>
      </c>
      <c r="V16" t="s">
        <v>65</v>
      </c>
      <c r="W16" t="s">
        <v>67</v>
      </c>
    </row>
    <row r="17" spans="7:26" x14ac:dyDescent="0.25">
      <c r="G17" s="2" t="s">
        <v>13</v>
      </c>
      <c r="H17" s="4" t="str">
        <f>"0000011"</f>
        <v>0000011</v>
      </c>
      <c r="I17" s="2" t="str">
        <f>"000"</f>
        <v>000</v>
      </c>
      <c r="J17" s="2" t="s">
        <v>3</v>
      </c>
      <c r="K17" s="2" t="s">
        <v>74</v>
      </c>
      <c r="O17" s="5" t="s">
        <v>13</v>
      </c>
      <c r="P17" s="9" t="str">
        <f>"00000"</f>
        <v>00000</v>
      </c>
      <c r="Q17" s="1" t="s">
        <v>47</v>
      </c>
      <c r="R17" s="7" t="str">
        <f>"000"</f>
        <v>000</v>
      </c>
      <c r="S17" s="1">
        <v>0</v>
      </c>
      <c r="T17" s="1" t="str">
        <f>LEFT(Table2[[#This Row],[Control Category]], 3) &amp; "-" &amp;Table2[[#This Row],[Finite Control Signals]] &amp; "-" &amp; Table2[[#This Row],[Inverse Op]]</f>
        <v>101-000-0</v>
      </c>
      <c r="V17" t="s">
        <v>66</v>
      </c>
      <c r="W17" t="s">
        <v>68</v>
      </c>
    </row>
    <row r="18" spans="7:26" x14ac:dyDescent="0.25">
      <c r="G18" s="2" t="s">
        <v>14</v>
      </c>
      <c r="H18" s="4" t="str">
        <f>"0000011"</f>
        <v>0000011</v>
      </c>
      <c r="I18" s="2" t="str">
        <f>"001"</f>
        <v>001</v>
      </c>
      <c r="J18" s="2" t="s">
        <v>3</v>
      </c>
      <c r="K18" s="2" t="s">
        <v>73</v>
      </c>
      <c r="O18" s="8" t="s">
        <v>14</v>
      </c>
      <c r="P18" s="9" t="str">
        <f>"00000"</f>
        <v>00000</v>
      </c>
      <c r="Q18" s="1" t="s">
        <v>47</v>
      </c>
      <c r="R18" s="10" t="str">
        <f>"001"</f>
        <v>001</v>
      </c>
      <c r="S18" s="1">
        <v>0</v>
      </c>
      <c r="T18" s="1" t="str">
        <f>LEFT(Table2[[#This Row],[Control Category]], 3) &amp; "-" &amp;Table2[[#This Row],[Finite Control Signals]] &amp; "-" &amp; Table2[[#This Row],[Inverse Op]]</f>
        <v>101-001-0</v>
      </c>
    </row>
    <row r="19" spans="7:26" ht="12.75" customHeight="1" x14ac:dyDescent="0.25">
      <c r="G19" s="2" t="s">
        <v>15</v>
      </c>
      <c r="H19" s="4" t="str">
        <f>"0000011"</f>
        <v>0000011</v>
      </c>
      <c r="I19" s="2" t="str">
        <f>"010"</f>
        <v>010</v>
      </c>
      <c r="J19" s="2" t="s">
        <v>3</v>
      </c>
      <c r="K19" s="2" t="s">
        <v>73</v>
      </c>
      <c r="O19" s="5" t="s">
        <v>15</v>
      </c>
      <c r="P19" s="9" t="str">
        <f>"00000"</f>
        <v>00000</v>
      </c>
      <c r="Q19" s="1" t="s">
        <v>47</v>
      </c>
      <c r="R19" s="7" t="str">
        <f>"010"</f>
        <v>010</v>
      </c>
      <c r="S19" s="1">
        <v>0</v>
      </c>
      <c r="T19" s="1" t="str">
        <f>LEFT(Table2[[#This Row],[Control Category]], 3) &amp; "-" &amp;Table2[[#This Row],[Finite Control Signals]] &amp; "-" &amp; Table2[[#This Row],[Inverse Op]]</f>
        <v>101-010-0</v>
      </c>
    </row>
    <row r="20" spans="7:26" x14ac:dyDescent="0.25">
      <c r="G20" s="2" t="s">
        <v>16</v>
      </c>
      <c r="H20" s="4" t="str">
        <f>"0000011"</f>
        <v>0000011</v>
      </c>
      <c r="I20" s="2" t="str">
        <f>"100"</f>
        <v>100</v>
      </c>
      <c r="J20" s="2" t="s">
        <v>3</v>
      </c>
      <c r="K20" s="2" t="s">
        <v>73</v>
      </c>
      <c r="O20" s="8" t="s">
        <v>16</v>
      </c>
      <c r="P20" s="9" t="str">
        <f>"00000"</f>
        <v>00000</v>
      </c>
      <c r="Q20" s="1" t="s">
        <v>47</v>
      </c>
      <c r="R20" s="10" t="str">
        <f>"100"</f>
        <v>100</v>
      </c>
      <c r="S20" s="1">
        <v>0</v>
      </c>
      <c r="T20" s="1" t="str">
        <f>LEFT(Table2[[#This Row],[Control Category]], 3) &amp; "-" &amp;Table2[[#This Row],[Finite Control Signals]] &amp; "-" &amp; Table2[[#This Row],[Inverse Op]]</f>
        <v>101-100-0</v>
      </c>
    </row>
    <row r="21" spans="7:26" x14ac:dyDescent="0.25">
      <c r="G21" s="2" t="s">
        <v>17</v>
      </c>
      <c r="H21" s="4" t="str">
        <f>"0000011"</f>
        <v>0000011</v>
      </c>
      <c r="I21" s="2" t="str">
        <f>"101"</f>
        <v>101</v>
      </c>
      <c r="J21" s="2" t="s">
        <v>3</v>
      </c>
      <c r="K21" s="2" t="s">
        <v>73</v>
      </c>
      <c r="O21" s="5" t="s">
        <v>17</v>
      </c>
      <c r="P21" s="9" t="str">
        <f>"00000"</f>
        <v>00000</v>
      </c>
      <c r="Q21" s="1" t="s">
        <v>47</v>
      </c>
      <c r="R21" s="7" t="str">
        <f>"101"</f>
        <v>101</v>
      </c>
      <c r="S21" s="1">
        <v>0</v>
      </c>
      <c r="T21" s="1" t="str">
        <f>LEFT(Table2[[#This Row],[Control Category]], 3) &amp; "-" &amp;Table2[[#This Row],[Finite Control Signals]] &amp; "-" &amp; Table2[[#This Row],[Inverse Op]]</f>
        <v>101-101-0</v>
      </c>
    </row>
    <row r="22" spans="7:26" x14ac:dyDescent="0.25">
      <c r="G22" s="2" t="s">
        <v>18</v>
      </c>
      <c r="H22" s="3" t="str">
        <f>"0100011"</f>
        <v>0100011</v>
      </c>
      <c r="I22" s="2" t="str">
        <f>"000"</f>
        <v>000</v>
      </c>
      <c r="J22" s="2" t="s">
        <v>3</v>
      </c>
      <c r="K22" s="2" t="s">
        <v>74</v>
      </c>
      <c r="O22" s="8" t="s">
        <v>18</v>
      </c>
      <c r="P22" s="6" t="str">
        <f>"01000"</f>
        <v>01000</v>
      </c>
      <c r="Q22" s="1" t="s">
        <v>47</v>
      </c>
      <c r="R22" s="10" t="str">
        <f>"000"</f>
        <v>000</v>
      </c>
      <c r="S22" s="1">
        <v>1</v>
      </c>
      <c r="T22" s="1" t="str">
        <f>LEFT(Table2[[#This Row],[Control Category]], 3) &amp; "-" &amp;Table2[[#This Row],[Finite Control Signals]] &amp; "-" &amp; Table2[[#This Row],[Inverse Op]]</f>
        <v>101-000-1</v>
      </c>
    </row>
    <row r="23" spans="7:26" x14ac:dyDescent="0.25">
      <c r="G23" s="2" t="s">
        <v>19</v>
      </c>
      <c r="H23" s="3" t="str">
        <f>"0100011"</f>
        <v>0100011</v>
      </c>
      <c r="I23" s="2" t="str">
        <f>"001"</f>
        <v>001</v>
      </c>
      <c r="J23" s="2" t="s">
        <v>3</v>
      </c>
      <c r="K23" s="2" t="s">
        <v>74</v>
      </c>
      <c r="O23" s="5" t="s">
        <v>19</v>
      </c>
      <c r="P23" s="6" t="str">
        <f>"01000"</f>
        <v>01000</v>
      </c>
      <c r="Q23" s="1" t="s">
        <v>47</v>
      </c>
      <c r="R23" s="7" t="str">
        <f>"001"</f>
        <v>001</v>
      </c>
      <c r="S23" s="1">
        <v>1</v>
      </c>
      <c r="T23" s="1" t="str">
        <f>LEFT(Table2[[#This Row],[Control Category]], 3) &amp; "-" &amp;Table2[[#This Row],[Finite Control Signals]] &amp; "-" &amp; Table2[[#This Row],[Inverse Op]]</f>
        <v>101-001-1</v>
      </c>
    </row>
    <row r="24" spans="7:26" x14ac:dyDescent="0.25">
      <c r="G24" s="2" t="s">
        <v>20</v>
      </c>
      <c r="H24" s="3" t="str">
        <f>"0100011"</f>
        <v>0100011</v>
      </c>
      <c r="I24" s="2" t="str">
        <f>"010"</f>
        <v>010</v>
      </c>
      <c r="J24" s="2" t="s">
        <v>3</v>
      </c>
      <c r="K24" s="2" t="s">
        <v>74</v>
      </c>
      <c r="O24" s="8" t="s">
        <v>20</v>
      </c>
      <c r="P24" s="6" t="str">
        <f>"01000"</f>
        <v>01000</v>
      </c>
      <c r="Q24" s="1" t="s">
        <v>47</v>
      </c>
      <c r="R24" s="10" t="str">
        <f>"010"</f>
        <v>010</v>
      </c>
      <c r="S24" s="1">
        <v>1</v>
      </c>
      <c r="T24" s="1" t="str">
        <f>LEFT(Table2[[#This Row],[Control Category]], 3) &amp; "-" &amp;Table2[[#This Row],[Finite Control Signals]] &amp; "-" &amp; Table2[[#This Row],[Inverse Op]]</f>
        <v>101-010-1</v>
      </c>
      <c r="Z24" s="11" t="str">
        <f>"000-0-000-0"</f>
        <v>000-0-000-0</v>
      </c>
    </row>
    <row r="25" spans="7:26" x14ac:dyDescent="0.25">
      <c r="G25" s="2" t="s">
        <v>21</v>
      </c>
      <c r="H25" s="4" t="str">
        <f>"0010011"</f>
        <v>0010011</v>
      </c>
      <c r="I25" s="2" t="str">
        <f>"000"</f>
        <v>000</v>
      </c>
      <c r="J25" s="2" t="s">
        <v>3</v>
      </c>
      <c r="K25" s="2" t="s">
        <v>76</v>
      </c>
      <c r="O25" s="5" t="s">
        <v>21</v>
      </c>
      <c r="P25" s="9" t="str">
        <f>"00100"</f>
        <v>00100</v>
      </c>
      <c r="Q25" s="1" t="s">
        <v>48</v>
      </c>
      <c r="R25" s="10" t="str">
        <f>"000"</f>
        <v>000</v>
      </c>
      <c r="S25" s="1">
        <v>0</v>
      </c>
      <c r="T25" s="1" t="str">
        <f>LEFT(Table2[[#This Row],[Control Category]], 3) &amp; "-" &amp;Table2[[#This Row],[Finite Control Signals]] &amp; "-" &amp; Table2[[#This Row],[Inverse Op]]</f>
        <v>110-000-0</v>
      </c>
      <c r="Z25" s="12" t="str">
        <f>"000-0-000-0"</f>
        <v>000-0-000-0</v>
      </c>
    </row>
    <row r="26" spans="7:26" x14ac:dyDescent="0.25">
      <c r="G26" s="2" t="s">
        <v>22</v>
      </c>
      <c r="H26" s="4" t="str">
        <f>"0010011"</f>
        <v>0010011</v>
      </c>
      <c r="I26" s="2" t="str">
        <f>"010"</f>
        <v>010</v>
      </c>
      <c r="J26" s="2" t="s">
        <v>3</v>
      </c>
      <c r="K26" s="2" t="s">
        <v>76</v>
      </c>
      <c r="O26" s="8" t="s">
        <v>22</v>
      </c>
      <c r="P26" s="9" t="str">
        <f>"00100"</f>
        <v>00100</v>
      </c>
      <c r="Q26" s="1" t="s">
        <v>48</v>
      </c>
      <c r="R26" s="10" t="str">
        <f>"010"</f>
        <v>010</v>
      </c>
      <c r="S26" s="1">
        <v>0</v>
      </c>
      <c r="T26" s="1" t="str">
        <f>LEFT(Table2[[#This Row],[Control Category]], 3) &amp; "-" &amp;Table2[[#This Row],[Finite Control Signals]] &amp; "-" &amp; Table2[[#This Row],[Inverse Op]]</f>
        <v>110-010-0</v>
      </c>
      <c r="Z26" s="11" t="str">
        <f>"000-0-000-0"</f>
        <v>000-0-000-0</v>
      </c>
    </row>
    <row r="27" spans="7:26" x14ac:dyDescent="0.25">
      <c r="G27" s="2" t="s">
        <v>23</v>
      </c>
      <c r="H27" s="4" t="str">
        <f>"0010011"</f>
        <v>0010011</v>
      </c>
      <c r="I27" s="2" t="str">
        <f>"011"</f>
        <v>011</v>
      </c>
      <c r="J27" s="2" t="s">
        <v>3</v>
      </c>
      <c r="K27" s="2" t="s">
        <v>76</v>
      </c>
      <c r="O27" s="5" t="s">
        <v>23</v>
      </c>
      <c r="P27" s="9" t="str">
        <f>"00100"</f>
        <v>00100</v>
      </c>
      <c r="Q27" s="1" t="s">
        <v>48</v>
      </c>
      <c r="R27" s="7" t="str">
        <f>"011"</f>
        <v>011</v>
      </c>
      <c r="S27" s="1">
        <v>0</v>
      </c>
      <c r="T27" s="1" t="str">
        <f>LEFT(Table2[[#This Row],[Control Category]], 3) &amp; "-" &amp;Table2[[#This Row],[Finite Control Signals]] &amp; "-" &amp; Table2[[#This Row],[Inverse Op]]</f>
        <v>110-011-0</v>
      </c>
      <c r="Z27" s="12" t="str">
        <f>"000-0-000-0"</f>
        <v>000-0-000-0</v>
      </c>
    </row>
    <row r="28" spans="7:26" x14ac:dyDescent="0.25">
      <c r="G28" s="2" t="s">
        <v>24</v>
      </c>
      <c r="H28" s="4" t="str">
        <f>"0010011"</f>
        <v>0010011</v>
      </c>
      <c r="I28" s="2" t="str">
        <f>"100"</f>
        <v>100</v>
      </c>
      <c r="J28" s="2" t="s">
        <v>3</v>
      </c>
      <c r="K28" s="2" t="s">
        <v>76</v>
      </c>
      <c r="O28" s="8" t="s">
        <v>24</v>
      </c>
      <c r="P28" s="9" t="str">
        <f>"00100"</f>
        <v>00100</v>
      </c>
      <c r="Q28" s="1" t="s">
        <v>48</v>
      </c>
      <c r="R28" s="10" t="str">
        <f>"100"</f>
        <v>100</v>
      </c>
      <c r="S28" s="1">
        <v>0</v>
      </c>
      <c r="T28" s="1" t="str">
        <f>LEFT(Table2[[#This Row],[Control Category]], 3) &amp; "-" &amp;Table2[[#This Row],[Finite Control Signals]] &amp; "-" &amp; Table2[[#This Row],[Inverse Op]]</f>
        <v>110-100-0</v>
      </c>
      <c r="Z28" s="11" t="str">
        <f>"000-0-000-0"</f>
        <v>000-0-000-0</v>
      </c>
    </row>
    <row r="29" spans="7:26" x14ac:dyDescent="0.25">
      <c r="G29" s="2" t="s">
        <v>25</v>
      </c>
      <c r="H29" s="4" t="str">
        <f>"0010011"</f>
        <v>0010011</v>
      </c>
      <c r="I29" s="2" t="str">
        <f>"110"</f>
        <v>110</v>
      </c>
      <c r="J29" s="2" t="s">
        <v>3</v>
      </c>
      <c r="K29" s="2" t="s">
        <v>76</v>
      </c>
      <c r="O29" s="5" t="s">
        <v>25</v>
      </c>
      <c r="P29" s="9" t="str">
        <f>"00100"</f>
        <v>00100</v>
      </c>
      <c r="Q29" s="1" t="s">
        <v>48</v>
      </c>
      <c r="R29" s="7" t="str">
        <f>"110"</f>
        <v>110</v>
      </c>
      <c r="S29" s="1">
        <v>0</v>
      </c>
      <c r="T29" s="1" t="str">
        <f>LEFT(Table2[[#This Row],[Control Category]], 3) &amp; "-" &amp;Table2[[#This Row],[Finite Control Signals]] &amp; "-" &amp; Table2[[#This Row],[Inverse Op]]</f>
        <v>110-110-0</v>
      </c>
      <c r="Z29" s="12" t="str">
        <f>"000-0-000-0"</f>
        <v>000-0-000-0</v>
      </c>
    </row>
    <row r="30" spans="7:26" x14ac:dyDescent="0.25">
      <c r="G30" s="2" t="s">
        <v>26</v>
      </c>
      <c r="H30" s="4" t="str">
        <f>"0010011"</f>
        <v>0010011</v>
      </c>
      <c r="I30" s="2" t="str">
        <f>"111"</f>
        <v>111</v>
      </c>
      <c r="J30" s="2" t="s">
        <v>3</v>
      </c>
      <c r="K30" s="2" t="s">
        <v>76</v>
      </c>
      <c r="O30" s="8" t="s">
        <v>26</v>
      </c>
      <c r="P30" s="9" t="str">
        <f>"00100"</f>
        <v>00100</v>
      </c>
      <c r="Q30" s="1" t="s">
        <v>48</v>
      </c>
      <c r="R30" s="10" t="str">
        <f>"111"</f>
        <v>111</v>
      </c>
      <c r="S30" s="1">
        <v>0</v>
      </c>
      <c r="T30" s="1" t="str">
        <f>LEFT(Table2[[#This Row],[Control Category]], 3) &amp; "-" &amp;Table2[[#This Row],[Finite Control Signals]] &amp; "-" &amp; Table2[[#This Row],[Inverse Op]]</f>
        <v>110-111-0</v>
      </c>
      <c r="Z30" s="11" t="str">
        <f>"000-0-000-0"</f>
        <v>000-0-000-0</v>
      </c>
    </row>
    <row r="31" spans="7:26" x14ac:dyDescent="0.25">
      <c r="G31" s="2" t="s">
        <v>27</v>
      </c>
      <c r="H31" s="4" t="str">
        <f>"0010011"</f>
        <v>0010011</v>
      </c>
      <c r="I31" s="2" t="str">
        <f>"001"</f>
        <v>001</v>
      </c>
      <c r="J31" s="2" t="str">
        <f>"0000000"</f>
        <v>0000000</v>
      </c>
      <c r="K31" s="2" t="s">
        <v>76</v>
      </c>
      <c r="O31" s="5" t="s">
        <v>27</v>
      </c>
      <c r="P31" s="9" t="str">
        <f>"00100"</f>
        <v>00100</v>
      </c>
      <c r="Q31" s="1" t="s">
        <v>48</v>
      </c>
      <c r="R31" s="7" t="str">
        <f>"001"</f>
        <v>001</v>
      </c>
      <c r="S31" s="1">
        <v>0</v>
      </c>
      <c r="T31" s="1" t="str">
        <f>LEFT(Table2[[#This Row],[Control Category]], 3) &amp; "-" &amp;Table2[[#This Row],[Finite Control Signals]] &amp; "-" &amp; Table2[[#This Row],[Inverse Op]]</f>
        <v>110-001-0</v>
      </c>
      <c r="Z31" s="12" t="str">
        <f>"000-0-000-0"</f>
        <v>000-0-000-0</v>
      </c>
    </row>
    <row r="32" spans="7:26" x14ac:dyDescent="0.25">
      <c r="G32" s="2" t="s">
        <v>28</v>
      </c>
      <c r="H32" s="4" t="str">
        <f>"0010011"</f>
        <v>0010011</v>
      </c>
      <c r="I32" s="2" t="str">
        <f>"101"</f>
        <v>101</v>
      </c>
      <c r="J32" s="2" t="str">
        <f>"0000000"</f>
        <v>0000000</v>
      </c>
      <c r="K32" s="2" t="s">
        <v>76</v>
      </c>
      <c r="O32" s="8" t="s">
        <v>28</v>
      </c>
      <c r="P32" s="9" t="str">
        <f>"00100"</f>
        <v>00100</v>
      </c>
      <c r="Q32" s="1" t="s">
        <v>48</v>
      </c>
      <c r="R32" s="10" t="str">
        <f>"101"</f>
        <v>101</v>
      </c>
      <c r="S32" s="1">
        <v>0</v>
      </c>
      <c r="T32" s="1" t="str">
        <f>LEFT(Table2[[#This Row],[Control Category]], 3) &amp; "-" &amp;Table2[[#This Row],[Finite Control Signals]] &amp; "-" &amp; Table2[[#This Row],[Inverse Op]]</f>
        <v>110-101-0</v>
      </c>
      <c r="Z32" s="11" t="str">
        <f>"000-0-000-0"</f>
        <v>000-0-000-0</v>
      </c>
    </row>
    <row r="33" spans="7:26" x14ac:dyDescent="0.25">
      <c r="G33" s="2" t="s">
        <v>29</v>
      </c>
      <c r="H33" s="4" t="str">
        <f>"0010011"</f>
        <v>0010011</v>
      </c>
      <c r="I33" s="2" t="str">
        <f>"101"</f>
        <v>101</v>
      </c>
      <c r="J33" s="2" t="str">
        <f>"0100000"</f>
        <v>0100000</v>
      </c>
      <c r="K33" s="2" t="s">
        <v>76</v>
      </c>
      <c r="O33" s="5" t="s">
        <v>29</v>
      </c>
      <c r="P33" s="9" t="str">
        <f>"00100"</f>
        <v>00100</v>
      </c>
      <c r="Q33" s="1" t="s">
        <v>48</v>
      </c>
      <c r="R33" s="7" t="str">
        <f>"101"</f>
        <v>101</v>
      </c>
      <c r="S33" s="1">
        <v>1</v>
      </c>
      <c r="T33" s="1" t="str">
        <f>LEFT(Table2[[#This Row],[Control Category]], 3) &amp; "-" &amp;Table2[[#This Row],[Finite Control Signals]] &amp; "-" &amp; Table2[[#This Row],[Inverse Op]]</f>
        <v>110-101-1</v>
      </c>
      <c r="Z33" s="12" t="str">
        <f>"000-0-000-0"</f>
        <v>000-0-000-0</v>
      </c>
    </row>
    <row r="34" spans="7:26" x14ac:dyDescent="0.25">
      <c r="G34" s="2" t="s">
        <v>32</v>
      </c>
      <c r="H34" s="3" t="str">
        <f>"0110011"</f>
        <v>0110011</v>
      </c>
      <c r="I34" s="2" t="str">
        <f>"000"</f>
        <v>000</v>
      </c>
      <c r="J34" s="2" t="str">
        <f>"0000000"</f>
        <v>0000000</v>
      </c>
      <c r="K34" s="2" t="s">
        <v>74</v>
      </c>
      <c r="O34" s="8" t="s">
        <v>32</v>
      </c>
      <c r="P34" s="6" t="str">
        <f>"01100"</f>
        <v>01100</v>
      </c>
      <c r="Q34" s="1" t="s">
        <v>49</v>
      </c>
      <c r="R34" s="10" t="str">
        <f>"000"</f>
        <v>000</v>
      </c>
      <c r="S34" s="1">
        <v>0</v>
      </c>
      <c r="T34" s="1" t="str">
        <f>LEFT(Table2[[#This Row],[Control Category]], 3) &amp; "-" &amp;Table2[[#This Row],[Finite Control Signals]] &amp; "-" &amp; Table2[[#This Row],[Inverse Op]]</f>
        <v>111-000-0</v>
      </c>
    </row>
    <row r="35" spans="7:26" x14ac:dyDescent="0.25">
      <c r="G35" s="2" t="s">
        <v>33</v>
      </c>
      <c r="H35" s="3" t="str">
        <f>"0110011"</f>
        <v>0110011</v>
      </c>
      <c r="I35" s="2" t="str">
        <f>"000"</f>
        <v>000</v>
      </c>
      <c r="J35" s="2" t="str">
        <f>"0100000"</f>
        <v>0100000</v>
      </c>
      <c r="K35" s="2" t="s">
        <v>74</v>
      </c>
      <c r="O35" s="5" t="s">
        <v>33</v>
      </c>
      <c r="P35" s="6" t="str">
        <f>"01100"</f>
        <v>01100</v>
      </c>
      <c r="Q35" s="1" t="s">
        <v>49</v>
      </c>
      <c r="R35" s="7" t="str">
        <f>"000"</f>
        <v>000</v>
      </c>
      <c r="S35" s="1">
        <v>1</v>
      </c>
      <c r="T35" s="1" t="str">
        <f>LEFT(Table2[[#This Row],[Control Category]], 3) &amp; "-" &amp;Table2[[#This Row],[Finite Control Signals]] &amp; "-" &amp; Table2[[#This Row],[Inverse Op]]</f>
        <v>111-000-1</v>
      </c>
    </row>
    <row r="36" spans="7:26" x14ac:dyDescent="0.25">
      <c r="G36" s="2" t="s">
        <v>42</v>
      </c>
      <c r="H36" s="3" t="str">
        <f>"0110011"</f>
        <v>0110011</v>
      </c>
      <c r="I36" s="2" t="str">
        <f>"001"</f>
        <v>001</v>
      </c>
      <c r="J36" s="2" t="str">
        <f>"0000000"</f>
        <v>0000000</v>
      </c>
      <c r="K36" s="2" t="s">
        <v>74</v>
      </c>
      <c r="O36" s="8" t="s">
        <v>42</v>
      </c>
      <c r="P36" s="6" t="str">
        <f>"01100"</f>
        <v>01100</v>
      </c>
      <c r="Q36" s="1" t="s">
        <v>49</v>
      </c>
      <c r="R36" s="10" t="str">
        <f>"001"</f>
        <v>001</v>
      </c>
      <c r="S36" s="1">
        <v>0</v>
      </c>
      <c r="T36" s="1" t="str">
        <f>LEFT(Table2[[#This Row],[Control Category]], 3) &amp; "-" &amp;Table2[[#This Row],[Finite Control Signals]] &amp; "-" &amp; Table2[[#This Row],[Inverse Op]]</f>
        <v>111-001-0</v>
      </c>
    </row>
    <row r="37" spans="7:26" x14ac:dyDescent="0.25">
      <c r="G37" s="2" t="s">
        <v>34</v>
      </c>
      <c r="H37" s="3" t="str">
        <f>"0110011"</f>
        <v>0110011</v>
      </c>
      <c r="I37" s="2" t="str">
        <f>"010"</f>
        <v>010</v>
      </c>
      <c r="J37" s="2" t="str">
        <f>"0000000"</f>
        <v>0000000</v>
      </c>
      <c r="K37" s="2" t="s">
        <v>74</v>
      </c>
      <c r="O37" s="5" t="s">
        <v>34</v>
      </c>
      <c r="P37" s="6" t="str">
        <f>"01100"</f>
        <v>01100</v>
      </c>
      <c r="Q37" s="1" t="s">
        <v>49</v>
      </c>
      <c r="R37" s="7" t="str">
        <f>"010"</f>
        <v>010</v>
      </c>
      <c r="S37" s="1">
        <v>0</v>
      </c>
      <c r="T37" s="1" t="str">
        <f>LEFT(Table2[[#This Row],[Control Category]], 3) &amp; "-" &amp;Table2[[#This Row],[Finite Control Signals]] &amp; "-" &amp; Table2[[#This Row],[Inverse Op]]</f>
        <v>111-010-0</v>
      </c>
    </row>
    <row r="38" spans="7:26" x14ac:dyDescent="0.25">
      <c r="G38" s="2" t="s">
        <v>35</v>
      </c>
      <c r="H38" s="3" t="str">
        <f>"0110011"</f>
        <v>0110011</v>
      </c>
      <c r="I38" s="2" t="str">
        <f>"011"</f>
        <v>011</v>
      </c>
      <c r="J38" s="2" t="str">
        <f>"0000000"</f>
        <v>0000000</v>
      </c>
      <c r="K38" s="2" t="s">
        <v>74</v>
      </c>
      <c r="O38" s="8" t="s">
        <v>35</v>
      </c>
      <c r="P38" s="6" t="str">
        <f>"01100"</f>
        <v>01100</v>
      </c>
      <c r="Q38" s="1" t="s">
        <v>49</v>
      </c>
      <c r="R38" s="10" t="str">
        <f>"011"</f>
        <v>011</v>
      </c>
      <c r="S38" s="1">
        <v>0</v>
      </c>
      <c r="T38" s="1" t="str">
        <f>LEFT(Table2[[#This Row],[Control Category]], 3) &amp; "-" &amp;Table2[[#This Row],[Finite Control Signals]] &amp; "-" &amp; Table2[[#This Row],[Inverse Op]]</f>
        <v>111-011-0</v>
      </c>
    </row>
    <row r="39" spans="7:26" x14ac:dyDescent="0.25">
      <c r="G39" s="2" t="s">
        <v>36</v>
      </c>
      <c r="H39" s="3" t="str">
        <f>"0110011"</f>
        <v>0110011</v>
      </c>
      <c r="I39" s="2" t="str">
        <f>"100"</f>
        <v>100</v>
      </c>
      <c r="J39" s="2" t="str">
        <f>"0000000"</f>
        <v>0000000</v>
      </c>
      <c r="K39" s="2" t="s">
        <v>74</v>
      </c>
      <c r="O39" s="5" t="s">
        <v>36</v>
      </c>
      <c r="P39" s="6" t="str">
        <f>"01100"</f>
        <v>01100</v>
      </c>
      <c r="Q39" s="1" t="s">
        <v>49</v>
      </c>
      <c r="R39" s="7" t="str">
        <f>"100"</f>
        <v>100</v>
      </c>
      <c r="S39" s="1">
        <v>0</v>
      </c>
      <c r="T39" s="1" t="str">
        <f>LEFT(Table2[[#This Row],[Control Category]], 3) &amp; "-" &amp;Table2[[#This Row],[Finite Control Signals]] &amp; "-" &amp; Table2[[#This Row],[Inverse Op]]</f>
        <v>111-100-0</v>
      </c>
    </row>
    <row r="40" spans="7:26" x14ac:dyDescent="0.25">
      <c r="G40" s="2" t="s">
        <v>37</v>
      </c>
      <c r="H40" s="3" t="str">
        <f>"0110011"</f>
        <v>0110011</v>
      </c>
      <c r="I40" s="2" t="str">
        <f>"101"</f>
        <v>101</v>
      </c>
      <c r="J40" s="2" t="str">
        <f>"0000000"</f>
        <v>0000000</v>
      </c>
      <c r="K40" s="2" t="s">
        <v>74</v>
      </c>
      <c r="O40" s="8" t="s">
        <v>37</v>
      </c>
      <c r="P40" s="6" t="str">
        <f>"01100"</f>
        <v>01100</v>
      </c>
      <c r="Q40" s="1" t="s">
        <v>49</v>
      </c>
      <c r="R40" s="10" t="str">
        <f>"101"</f>
        <v>101</v>
      </c>
      <c r="S40" s="1">
        <v>0</v>
      </c>
      <c r="T40" s="1" t="str">
        <f>LEFT(Table2[[#This Row],[Control Category]], 3) &amp; "-" &amp;Table2[[#This Row],[Finite Control Signals]] &amp; "-" &amp; Table2[[#This Row],[Inverse Op]]</f>
        <v>111-101-0</v>
      </c>
    </row>
    <row r="41" spans="7:26" x14ac:dyDescent="0.25">
      <c r="G41" s="2" t="s">
        <v>38</v>
      </c>
      <c r="H41" s="3" t="str">
        <f>"0110011"</f>
        <v>0110011</v>
      </c>
      <c r="I41" s="2" t="str">
        <f>"101"</f>
        <v>101</v>
      </c>
      <c r="J41" s="2" t="str">
        <f>"0100000"</f>
        <v>0100000</v>
      </c>
      <c r="K41" s="2" t="s">
        <v>74</v>
      </c>
      <c r="O41" s="5" t="s">
        <v>38</v>
      </c>
      <c r="P41" s="6" t="str">
        <f>"01100"</f>
        <v>01100</v>
      </c>
      <c r="Q41" s="1" t="s">
        <v>49</v>
      </c>
      <c r="R41" s="7" t="str">
        <f>"101"</f>
        <v>101</v>
      </c>
      <c r="S41" s="1">
        <v>1</v>
      </c>
      <c r="T41" s="1" t="str">
        <f>LEFT(Table2[[#This Row],[Control Category]], 3) &amp; "-" &amp;Table2[[#This Row],[Finite Control Signals]] &amp; "-" &amp; Table2[[#This Row],[Inverse Op]]</f>
        <v>111-101-1</v>
      </c>
    </row>
    <row r="42" spans="7:26" x14ac:dyDescent="0.25">
      <c r="G42" s="2" t="s">
        <v>39</v>
      </c>
      <c r="H42" s="3" t="str">
        <f>"0110011"</f>
        <v>0110011</v>
      </c>
      <c r="I42" s="2" t="str">
        <f>"110"</f>
        <v>110</v>
      </c>
      <c r="J42" s="2" t="str">
        <f>"0000000"</f>
        <v>0000000</v>
      </c>
      <c r="K42" s="2" t="s">
        <v>74</v>
      </c>
      <c r="O42" s="8" t="s">
        <v>39</v>
      </c>
      <c r="P42" s="6" t="str">
        <f>"01100"</f>
        <v>01100</v>
      </c>
      <c r="Q42" s="1" t="s">
        <v>49</v>
      </c>
      <c r="R42" s="10" t="str">
        <f>"110"</f>
        <v>110</v>
      </c>
      <c r="S42" s="1">
        <v>0</v>
      </c>
      <c r="T42" s="1" t="str">
        <f>LEFT(Table2[[#This Row],[Control Category]], 3) &amp; "-" &amp;Table2[[#This Row],[Finite Control Signals]] &amp; "-" &amp; Table2[[#This Row],[Inverse Op]]</f>
        <v>111-110-0</v>
      </c>
    </row>
    <row r="43" spans="7:26" x14ac:dyDescent="0.25">
      <c r="G43" s="2" t="s">
        <v>40</v>
      </c>
      <c r="H43" s="3" t="str">
        <f>"0110011"</f>
        <v>0110011</v>
      </c>
      <c r="I43" s="2" t="str">
        <f>"111"</f>
        <v>111</v>
      </c>
      <c r="J43" s="2" t="str">
        <f>"0000000"</f>
        <v>0000000</v>
      </c>
      <c r="K43" s="2" t="s">
        <v>74</v>
      </c>
      <c r="O43" s="5" t="s">
        <v>40</v>
      </c>
      <c r="P43" s="6" t="str">
        <f>"01100"</f>
        <v>01100</v>
      </c>
      <c r="Q43" s="1" t="s">
        <v>49</v>
      </c>
      <c r="R43" s="7" t="str">
        <f>"111"</f>
        <v>111</v>
      </c>
      <c r="S43" s="1">
        <v>0</v>
      </c>
      <c r="T43" s="1" t="str">
        <f>LEFT(Table2[[#This Row],[Control Category]], 3) &amp; "-" &amp;Table2[[#This Row],[Finite Control Signals]] &amp; "-" &amp; Table2[[#This Row],[Inverse Op]]</f>
        <v>111-111-0</v>
      </c>
    </row>
  </sheetData>
  <phoneticPr fontId="2" type="noConversion"/>
  <pageMargins left="0.7" right="0.7" top="0.75" bottom="0.75" header="0.3" footer="0.3"/>
  <pageSetup orientation="portrait" verticalDpi="0" r:id="rId1"/>
  <ignoredErrors>
    <ignoredError sqref="R25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542D-AC97-4F4A-A5AC-0E24BC4CE07D}">
  <dimension ref="E3:L3"/>
  <sheetViews>
    <sheetView workbookViewId="0">
      <selection activeCell="L4" sqref="L4"/>
    </sheetView>
  </sheetViews>
  <sheetFormatPr defaultRowHeight="15" x14ac:dyDescent="0.25"/>
  <cols>
    <col min="5" max="5" width="16.5703125" customWidth="1"/>
    <col min="6" max="6" width="18.42578125" customWidth="1"/>
    <col min="7" max="7" width="17.7109375" customWidth="1"/>
    <col min="8" max="8" width="21.5703125" customWidth="1"/>
    <col min="9" max="9" width="18.140625" customWidth="1"/>
    <col min="10" max="10" width="18" customWidth="1"/>
  </cols>
  <sheetData>
    <row r="3" spans="5:12" x14ac:dyDescent="0.25">
      <c r="E3" t="s">
        <v>51</v>
      </c>
      <c r="F3" t="s">
        <v>52</v>
      </c>
      <c r="G3" t="s">
        <v>53</v>
      </c>
      <c r="H3" t="s">
        <v>54</v>
      </c>
      <c r="I3" t="s">
        <v>41</v>
      </c>
      <c r="J3" t="s">
        <v>55</v>
      </c>
      <c r="K3" t="s">
        <v>56</v>
      </c>
      <c r="L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2024-09-20T23:19:15Z</dcterms:created>
  <dcterms:modified xsi:type="dcterms:W3CDTF">2024-09-23T10:01:02Z</dcterms:modified>
</cp:coreProperties>
</file>