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 2023\Microwave Engineering\Project\"/>
    </mc:Choice>
  </mc:AlternateContent>
  <xr:revisionPtr revIDLastSave="0" documentId="8_{484DCC92-5766-40FB-BEF5-0A5CC96630E1}" xr6:coauthVersionLast="47" xr6:coauthVersionMax="47" xr10:uidLastSave="{00000000-0000-0000-0000-000000000000}"/>
  <bookViews>
    <workbookView xWindow="-28920" yWindow="-120" windowWidth="29040" windowHeight="15720" activeTab="1" xr2:uid="{4DE9F586-C63E-4A23-BE5D-90A8419AB28F}"/>
  </bookViews>
  <sheets>
    <sheet name="Sheet1" sheetId="1" r:id="rId1"/>
    <sheet name="Sheet3" sheetId="6" r:id="rId2"/>
    <sheet name="Resonator Synthesis" sheetId="2" r:id="rId3"/>
    <sheet name="Qext Synthesis" sheetId="3" r:id="rId4"/>
    <sheet name="K Synthesis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6" l="1"/>
  <c r="E51" i="6"/>
  <c r="E50" i="6"/>
  <c r="E49" i="6"/>
  <c r="E48" i="6"/>
  <c r="E47" i="6"/>
  <c r="E40" i="6"/>
  <c r="E41" i="6"/>
  <c r="E42" i="6"/>
  <c r="E39" i="6"/>
  <c r="E38" i="6"/>
  <c r="E37" i="6"/>
  <c r="T10" i="6"/>
  <c r="V10" i="6"/>
  <c r="W10" i="6"/>
  <c r="K10" i="6"/>
  <c r="M10" i="6"/>
  <c r="N10" i="6"/>
  <c r="K8" i="6"/>
  <c r="M8" i="6"/>
  <c r="N8" i="6"/>
  <c r="K9" i="6"/>
  <c r="M9" i="6"/>
  <c r="N9" i="6"/>
  <c r="T8" i="6"/>
  <c r="V8" i="6"/>
  <c r="W8" i="6"/>
  <c r="T9" i="6"/>
  <c r="V9" i="6"/>
  <c r="W9" i="6"/>
  <c r="W7" i="6"/>
  <c r="V7" i="6"/>
  <c r="T7" i="6"/>
  <c r="W6" i="6"/>
  <c r="V6" i="6"/>
  <c r="T6" i="6"/>
  <c r="W5" i="6"/>
  <c r="V5" i="6"/>
  <c r="T5" i="6"/>
  <c r="W4" i="6"/>
  <c r="V4" i="6"/>
  <c r="T4" i="6"/>
  <c r="N6" i="6"/>
  <c r="N7" i="6"/>
  <c r="M7" i="6"/>
  <c r="K7" i="6"/>
  <c r="M6" i="6"/>
  <c r="K6" i="6"/>
  <c r="N5" i="6"/>
  <c r="M5" i="6"/>
  <c r="K5" i="6"/>
  <c r="N4" i="6"/>
  <c r="M4" i="6"/>
  <c r="K4" i="6"/>
  <c r="H6" i="3"/>
  <c r="H7" i="3"/>
  <c r="H8" i="3"/>
  <c r="H9" i="3"/>
  <c r="H10" i="3"/>
  <c r="H11" i="3"/>
  <c r="H12" i="3"/>
  <c r="H13" i="3"/>
  <c r="H5" i="3"/>
  <c r="E12" i="4"/>
  <c r="B16" i="1"/>
  <c r="B17" i="1" s="1"/>
  <c r="E20" i="4"/>
  <c r="E19" i="4"/>
  <c r="E18" i="4"/>
  <c r="E17" i="4"/>
  <c r="E16" i="4"/>
  <c r="E9" i="4"/>
  <c r="E6" i="4"/>
  <c r="E7" i="4"/>
  <c r="E8" i="4"/>
  <c r="E10" i="4"/>
  <c r="E11" i="4"/>
  <c r="E5" i="4"/>
  <c r="F13" i="3"/>
  <c r="I13" i="3"/>
  <c r="F12" i="3"/>
  <c r="I12" i="3"/>
  <c r="F11" i="3"/>
  <c r="I11" i="3"/>
  <c r="F7" i="3"/>
  <c r="F6" i="3"/>
  <c r="I6" i="3"/>
  <c r="I7" i="3"/>
  <c r="F8" i="3"/>
  <c r="I8" i="3"/>
  <c r="F9" i="3"/>
  <c r="I9" i="3"/>
  <c r="F10" i="3"/>
  <c r="I10" i="3"/>
  <c r="F5" i="3"/>
  <c r="I5" i="3"/>
  <c r="G30" i="1"/>
  <c r="G29" i="1"/>
  <c r="G28" i="1"/>
  <c r="G27" i="1"/>
  <c r="F3" i="1"/>
  <c r="G26" i="1"/>
  <c r="G25" i="1"/>
  <c r="G24" i="1"/>
  <c r="G23" i="1"/>
  <c r="G22" i="1"/>
  <c r="G21" i="1"/>
  <c r="M14" i="1"/>
  <c r="O14" i="1"/>
  <c r="P14" i="1"/>
  <c r="M13" i="1"/>
  <c r="O13" i="1"/>
  <c r="P13" i="1"/>
  <c r="P9" i="1"/>
  <c r="P10" i="1"/>
  <c r="P11" i="1"/>
  <c r="P12" i="1"/>
  <c r="M11" i="1"/>
  <c r="O11" i="1"/>
  <c r="M12" i="1"/>
  <c r="O12" i="1"/>
  <c r="M15" i="1"/>
  <c r="O15" i="1"/>
  <c r="P15" i="1"/>
  <c r="M10" i="1"/>
  <c r="O10" i="1"/>
  <c r="G20" i="1"/>
  <c r="O9" i="1"/>
  <c r="M9" i="1"/>
  <c r="F4" i="1"/>
  <c r="J3" i="1"/>
  <c r="J2" i="1"/>
  <c r="F2" i="1"/>
  <c r="B18" i="1" l="1"/>
</calcChain>
</file>

<file path=xl/sharedStrings.xml><?xml version="1.0" encoding="utf-8"?>
<sst xmlns="http://schemas.openxmlformats.org/spreadsheetml/2006/main" count="106" uniqueCount="43">
  <si>
    <t>g</t>
  </si>
  <si>
    <t>kij</t>
  </si>
  <si>
    <t>k</t>
  </si>
  <si>
    <t>Ripple BW (GHz)</t>
  </si>
  <si>
    <t>Center Freq (GHz)</t>
  </si>
  <si>
    <t>Qext</t>
  </si>
  <si>
    <t>A</t>
  </si>
  <si>
    <t>B</t>
  </si>
  <si>
    <t>Wavelength</t>
  </si>
  <si>
    <t>C</t>
  </si>
  <si>
    <t>e_r</t>
  </si>
  <si>
    <t>d</t>
  </si>
  <si>
    <t>mm</t>
  </si>
  <si>
    <t>W</t>
  </si>
  <si>
    <t>m/s</t>
  </si>
  <si>
    <t>e_eff</t>
  </si>
  <si>
    <t>L</t>
  </si>
  <si>
    <t>L/2</t>
  </si>
  <si>
    <t>Offset</t>
  </si>
  <si>
    <t>f0</t>
  </si>
  <si>
    <t>f1</t>
  </si>
  <si>
    <t>Offset (mm)</t>
  </si>
  <si>
    <t>f0 angle</t>
  </si>
  <si>
    <t>f1 angle</t>
  </si>
  <si>
    <t xml:space="preserve">f2 </t>
  </si>
  <si>
    <t>f2 angle</t>
  </si>
  <si>
    <t>k12</t>
  </si>
  <si>
    <t>fe</t>
  </si>
  <si>
    <t>fm</t>
  </si>
  <si>
    <t>Spacing</t>
  </si>
  <si>
    <t>Simulation Pass 1</t>
  </si>
  <si>
    <t>Bridge</t>
  </si>
  <si>
    <t>Leg</t>
  </si>
  <si>
    <t>S11</t>
  </si>
  <si>
    <t>Optimal values</t>
  </si>
  <si>
    <t>With gap = 0.5mm</t>
  </si>
  <si>
    <t>Gap=0.42 mm</t>
  </si>
  <si>
    <t xml:space="preserve"> ======================= ATTEMPT 2 ========================</t>
  </si>
  <si>
    <t>Flatness</t>
  </si>
  <si>
    <t>N/A</t>
  </si>
  <si>
    <t>ATTEMPT 2</t>
  </si>
  <si>
    <t>Optimal Resonator Dimensions</t>
  </si>
  <si>
    <t>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</si>
</sst>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12121"/>
      <name val="Consolas"/>
      <family val="3"/>
    </font>
    <font>
      <b/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indent="3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Qext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500-4AC2-B86B-8D0023B5010E}"/>
              </c:ext>
            </c:extLst>
          </c:dPt>
          <c:cat>
            <c:numRef>
              <c:f>Sheet1!$I$21:$I$29</c:f>
              <c:numCache>
                <c:formatCode>General</c:formatCode>
                <c:ptCount val="9"/>
                <c:pt idx="0">
                  <c:v>20</c:v>
                </c:pt>
                <c:pt idx="1">
                  <c:v>21.6173</c:v>
                </c:pt>
                <c:pt idx="2">
                  <c:v>21.6812</c:v>
                </c:pt>
                <c:pt idx="3">
                  <c:v>21.754000000000001</c:v>
                </c:pt>
                <c:pt idx="4">
                  <c:v>21.85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</c:numCache>
            </c:numRef>
          </c:cat>
          <c:val>
            <c:numRef>
              <c:f>Sheet1!$J$21:$J$29</c:f>
              <c:numCache>
                <c:formatCode>General</c:formatCode>
                <c:ptCount val="9"/>
                <c:pt idx="0">
                  <c:v>63.112903225806598</c:v>
                </c:pt>
                <c:pt idx="1">
                  <c:v>13.466887417218542</c:v>
                </c:pt>
                <c:pt idx="2">
                  <c:v>12.996805111821079</c:v>
                </c:pt>
                <c:pt idx="3">
                  <c:v>12.633540372670804</c:v>
                </c:pt>
                <c:pt idx="4">
                  <c:v>12.253012048192776</c:v>
                </c:pt>
                <c:pt idx="5">
                  <c:v>11.419718309859171</c:v>
                </c:pt>
                <c:pt idx="6">
                  <c:v>6.5707154742096554</c:v>
                </c:pt>
                <c:pt idx="7">
                  <c:v>4.8864795918367356</c:v>
                </c:pt>
                <c:pt idx="8">
                  <c:v>4.1822173435784853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295-92D6-67766117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56975"/>
        <c:axId val="1563829375"/>
      </c:lineChart>
      <c:catAx>
        <c:axId val="1571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9375"/>
        <c:crosses val="autoZero"/>
        <c:auto val="1"/>
        <c:lblAlgn val="ctr"/>
        <c:lblOffset val="100"/>
        <c:noMultiLvlLbl val="0"/>
      </c:catAx>
      <c:valAx>
        <c:axId val="15638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k12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Sheet1!$D$20:$D$25</c:f>
              <c:numCache>
                <c:formatCode>General</c:formatCode>
                <c:ptCount val="6"/>
                <c:pt idx="0">
                  <c:v>0.8</c:v>
                </c:pt>
                <c:pt idx="1">
                  <c:v>0.86250000000000004</c:v>
                </c:pt>
                <c:pt idx="2">
                  <c:v>0.92500000000000004</c:v>
                </c:pt>
                <c:pt idx="3">
                  <c:v>1.05</c:v>
                </c:pt>
                <c:pt idx="4">
                  <c:v>1.1125</c:v>
                </c:pt>
                <c:pt idx="5">
                  <c:v>1.2375</c:v>
                </c:pt>
              </c:numCache>
            </c:numRef>
          </c:cat>
          <c:val>
            <c:numRef>
              <c:f>Sheet1!$G$20:$G$25</c:f>
              <c:numCache>
                <c:formatCode>General</c:formatCode>
                <c:ptCount val="6"/>
                <c:pt idx="0">
                  <c:v>6.5134483244196364E-2</c:v>
                </c:pt>
                <c:pt idx="1">
                  <c:v>5.8409535922327491E-2</c:v>
                </c:pt>
                <c:pt idx="2">
                  <c:v>5.4341719062644095E-2</c:v>
                </c:pt>
                <c:pt idx="3">
                  <c:v>4.9346249471626705E-2</c:v>
                </c:pt>
                <c:pt idx="4">
                  <c:v>4.0330892598186549E-2</c:v>
                </c:pt>
                <c:pt idx="5">
                  <c:v>3.9400062434284136E-2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E-4555-BE48-74102B35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65023"/>
        <c:axId val="927638223"/>
      </c:lineChart>
      <c:catAx>
        <c:axId val="8355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8223"/>
        <c:crosses val="autoZero"/>
        <c:auto val="1"/>
        <c:lblAlgn val="ctr"/>
        <c:lblOffset val="100"/>
        <c:noMultiLvlLbl val="0"/>
      </c:catAx>
      <c:valAx>
        <c:axId val="9276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Sheet1!$J$48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Sheet1!$I$49:$I$55</c:f>
              <c:numCache>
                <c:formatCode>General</c:formatCode>
                <c:ptCount val="7"/>
                <c:pt idx="0">
                  <c:v>3.7480000000000002</c:v>
                </c:pt>
                <c:pt idx="1">
                  <c:v>4.3726000000000003</c:v>
                </c:pt>
                <c:pt idx="2">
                  <c:v>4.9973000000000001</c:v>
                </c:pt>
                <c:pt idx="3">
                  <c:v>5.6219000000000001</c:v>
                </c:pt>
                <c:pt idx="4">
                  <c:v>6.2465999999999999</c:v>
                </c:pt>
                <c:pt idx="5">
                  <c:v>6.8712999999999997</c:v>
                </c:pt>
                <c:pt idx="6">
                  <c:v>7.4958999999999998</c:v>
                </c:pt>
              </c:numCache>
            </c:numRef>
          </c:xVal>
          <c:yVal>
            <c:numRef>
              <c:f>Sheet1!$J$49:$J$55</c:f>
              <c:numCache>
                <c:formatCode>General</c:formatCode>
                <c:ptCount val="7"/>
                <c:pt idx="0">
                  <c:v>3.798</c:v>
                </c:pt>
                <c:pt idx="1">
                  <c:v>3.573</c:v>
                </c:pt>
                <c:pt idx="2">
                  <c:v>3.4039999999999999</c:v>
                </c:pt>
                <c:pt idx="3">
                  <c:v>3.3490000000000002</c:v>
                </c:pt>
                <c:pt idx="4">
                  <c:v>3.2559999999999998</c:v>
                </c:pt>
                <c:pt idx="5">
                  <c:v>3.2069999999999999</c:v>
                </c:pt>
                <c:pt idx="6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1-434D-A545-857CCC53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94367"/>
        <c:axId val="234636143"/>
      </c:scatterChart>
      <c:valAx>
        <c:axId val="2367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6143"/>
        <c:crosses val="autoZero"/>
        <c:crossBetween val="midCat"/>
      </c:valAx>
      <c:valAx>
        <c:axId val="2346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463254593175854E-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Sheet3!$J$16:$J$21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Sheet3!$K$16:$K$21</c:f>
              <c:numCache>
                <c:formatCode>General</c:formatCode>
                <c:ptCount val="6"/>
                <c:pt idx="0">
                  <c:v>11.779661016949156</c:v>
                </c:pt>
                <c:pt idx="1">
                  <c:v>12.175438596491222</c:v>
                </c:pt>
                <c:pt idx="2">
                  <c:v>12.618181818181823</c:v>
                </c:pt>
                <c:pt idx="3">
                  <c:v>13.249999999999988</c:v>
                </c:pt>
                <c:pt idx="4">
                  <c:v>13.84</c:v>
                </c:pt>
                <c:pt idx="5">
                  <c:v>14.35416666666668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0-4839-A550-E34EB5D5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43887"/>
        <c:axId val="293851983"/>
      </c:scatterChart>
      <c:valAx>
        <c:axId val="1513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1983"/>
        <c:crosses val="autoZero"/>
        <c:crossBetween val="midCat"/>
      </c:valAx>
      <c:valAx>
        <c:axId val="2938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0570866141732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Sheet3!$P$16:$P$20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Sheet3!$Q$16:$Q$20</c:f>
              <c:numCache>
                <c:formatCode>General</c:formatCode>
                <c:ptCount val="5"/>
                <c:pt idx="0">
                  <c:v>13.725490196078438</c:v>
                </c:pt>
                <c:pt idx="1">
                  <c:v>14.265306122448974</c:v>
                </c:pt>
                <c:pt idx="2">
                  <c:v>14.851063829787243</c:v>
                </c:pt>
                <c:pt idx="3">
                  <c:v>15.511111111111106</c:v>
                </c:pt>
                <c:pt idx="4">
                  <c:v>16.209302325581373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2-4D83-8FE3-4E679F26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4383"/>
        <c:axId val="287018399"/>
      </c:scatterChart>
      <c:valAx>
        <c:axId val="16626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18399"/>
        <c:crosses val="autoZero"/>
        <c:crossBetween val="midCat"/>
      </c:valAx>
      <c:valAx>
        <c:axId val="2870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2896544181977252E-2"/>
                  <c:y val="-0.2445913531641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Sheet3!$H$36:$H$41</c:f>
              <c:numCache>
                <c:formatCode>General</c:formatCode>
                <c:ptCount val="6"/>
                <c:pt idx="0">
                  <c:v>0.05</c:v>
                </c:pt>
                <c:pt idx="1">
                  <c:v>0.28999999999999998</c:v>
                </c:pt>
                <c:pt idx="2">
                  <c:v>0.53</c:v>
                </c:pt>
                <c:pt idx="3">
                  <c:v>0.77</c:v>
                </c:pt>
                <c:pt idx="4">
                  <c:v>1.01</c:v>
                </c:pt>
                <c:pt idx="5">
                  <c:v>1.25</c:v>
                </c:pt>
              </c:numCache>
            </c:numRef>
          </c:xVal>
          <c:yVal>
            <c:numRef>
              <c:f>Sheet3!$I$36:$I$41</c:f>
              <c:numCache>
                <c:formatCode>General</c:formatCode>
                <c:ptCount val="6"/>
                <c:pt idx="0">
                  <c:v>0.3348579863052677</c:v>
                </c:pt>
                <c:pt idx="1">
                  <c:v>0.14726377595003118</c:v>
                </c:pt>
                <c:pt idx="2">
                  <c:v>8.9978213114966454E-2</c:v>
                </c:pt>
                <c:pt idx="3">
                  <c:v>6.2896923071404445E-2</c:v>
                </c:pt>
                <c:pt idx="4">
                  <c:v>4.5596258126894482E-2</c:v>
                </c:pt>
                <c:pt idx="5">
                  <c:v>3.3186339079237209E-2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5-4137-9F39-7A6F7029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8767"/>
        <c:axId val="141774815"/>
      </c:scatterChart>
      <c:valAx>
        <c:axId val="1419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4815"/>
        <c:crosses val="autoZero"/>
        <c:crossBetween val="midCat"/>
      </c:valAx>
      <c:valAx>
        <c:axId val="1417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4007655293088369E-2"/>
                  <c:y val="-0.30940616797900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Sheet3!$H$46:$H$51</c:f>
              <c:numCache>
                <c:formatCode>General</c:formatCode>
                <c:ptCount val="6"/>
                <c:pt idx="0">
                  <c:v>0.05</c:v>
                </c:pt>
                <c:pt idx="1">
                  <c:v>0.28999999999999998</c:v>
                </c:pt>
                <c:pt idx="2">
                  <c:v>0.53</c:v>
                </c:pt>
                <c:pt idx="3">
                  <c:v>0.77</c:v>
                </c:pt>
                <c:pt idx="4">
                  <c:v>1.01</c:v>
                </c:pt>
                <c:pt idx="5">
                  <c:v>1.25</c:v>
                </c:pt>
              </c:numCache>
            </c:numRef>
          </c:xVal>
          <c:yVal>
            <c:numRef>
              <c:f>Sheet3!$I$46:$I$51</c:f>
              <c:numCache>
                <c:formatCode>General</c:formatCode>
                <c:ptCount val="6"/>
                <c:pt idx="0">
                  <c:v>0.34571109923235488</c:v>
                </c:pt>
                <c:pt idx="1">
                  <c:v>0.14407487917663772</c:v>
                </c:pt>
                <c:pt idx="2">
                  <c:v>8.7317603434470994E-2</c:v>
                </c:pt>
                <c:pt idx="3">
                  <c:v>6.2042997444609088E-2</c:v>
                </c:pt>
                <c:pt idx="4">
                  <c:v>4.4359687243398616E-2</c:v>
                </c:pt>
                <c:pt idx="5">
                  <c:v>3.3555043188449513E-2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A-4776-8E5A-13DFB647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3567"/>
        <c:axId val="79532927"/>
      </c:scatterChart>
      <c:valAx>
        <c:axId val="1577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2927"/>
        <c:crosses val="autoZero"/>
        <c:crossBetween val="midCat"/>
      </c:valAx>
      <c:valAx>
        <c:axId val="795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Synthesis'!$H$23:$H$29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0.5333</c:v>
                </c:pt>
                <c:pt idx="5">
                  <c:v>0.66669999999999996</c:v>
                </c:pt>
                <c:pt idx="6">
                  <c:v>0.8</c:v>
                </c:pt>
              </c:numCache>
            </c:numRef>
          </c:xVal>
          <c:yVal>
            <c:numRef>
              <c:f>'K Synthesis'!$I$23:$I$29</c:f>
              <c:numCache>
                <c:formatCode>General</c:formatCode>
                <c:ptCount val="7"/>
                <c:pt idx="0">
                  <c:v>0.24695132711618101</c:v>
                </c:pt>
                <c:pt idx="1">
                  <c:v>0.18629289135483407</c:v>
                </c:pt>
                <c:pt idx="2">
                  <c:v>0.15566950753325648</c:v>
                </c:pt>
                <c:pt idx="3">
                  <c:v>0.10473752693918446</c:v>
                </c:pt>
                <c:pt idx="4">
                  <c:v>8.5109591125322348E-2</c:v>
                </c:pt>
                <c:pt idx="5">
                  <c:v>7.0678019890091787E-2</c:v>
                </c:pt>
                <c:pt idx="6">
                  <c:v>5.9762793155830322E-2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B-4805-9E38-71010025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8592"/>
        <c:axId val="428492816"/>
      </c:scatterChart>
      <c:valAx>
        <c:axId val="4340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2816"/>
        <c:crosses val="autoZero"/>
        <c:crossBetween val="midCat"/>
      </c:valAx>
      <c:valAx>
        <c:axId val="4284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17</xdr:row>
      <xdr:rowOff>176212</xdr:rowOff>
    </xdr:from>
    <xdr:to>
      <xdr:col>22</xdr:col>
      <xdr:colOff>342900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40C4-6B44-AF23-8AF5-17978B6B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30</xdr:row>
      <xdr:rowOff>4762</xdr:rowOff>
    </xdr:from>
    <xdr:to>
      <xdr:col>13</xdr:col>
      <xdr:colOff>571500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40203-67C4-EF68-2FD7-04DBC105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44</xdr:row>
      <xdr:rowOff>128587</xdr:rowOff>
    </xdr:from>
    <xdr:to>
      <xdr:col>18</xdr:col>
      <xdr:colOff>381000</xdr:colOff>
      <xdr:row>59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C4FDC-FF80-3465-622E-55286781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15</xdr:row>
      <xdr:rowOff>80962</xdr:rowOff>
    </xdr:from>
    <xdr:to>
      <xdr:col>8</xdr:col>
      <xdr:colOff>142875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E0F4F-C48B-BC7A-8463-09695BE45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</xdr:colOff>
      <xdr:row>13</xdr:row>
      <xdr:rowOff>4762</xdr:rowOff>
    </xdr:from>
    <xdr:to>
      <xdr:col>24</xdr:col>
      <xdr:colOff>338137</xdr:colOff>
      <xdr:row>27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419E0-7883-E9F8-09A3-D087C837E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</xdr:colOff>
      <xdr:row>27</xdr:row>
      <xdr:rowOff>100012</xdr:rowOff>
    </xdr:from>
    <xdr:to>
      <xdr:col>18</xdr:col>
      <xdr:colOff>309562</xdr:colOff>
      <xdr:row>41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E0B75-8DD2-6CA6-321D-647767FCF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538162</xdr:colOff>
      <xdr:row>44</xdr:row>
      <xdr:rowOff>4762</xdr:rowOff>
    </xdr:from>
    <xdr:to>
      <xdr:col>18</xdr:col>
      <xdr:colOff>233362</xdr:colOff>
      <xdr:row>58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947222-67FB-850B-DFEB-C1BA91B1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42</xdr:col>
      <xdr:colOff>588038</xdr:colOff>
      <xdr:row>48</xdr:row>
      <xdr:rowOff>122690</xdr:rowOff>
    </xdr:to>
    <xdr:pic>
      <xdr:nvPicPr>
        <xdr:cNvPr id="2" name="Picture 1" descr="A graph of a graph showing a variety of colors&#10;&#10;Description automatically generated with medium confidence">
          <a:extLst>
            <a:ext uri="{FF2B5EF4-FFF2-40B4-BE49-F238E27FC236}">
              <a16:creationId xmlns:a16="http://schemas.microsoft.com/office/drawing/2014/main" id="{A5C81F06-5578-0FCC-7167-62F793A3E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90500"/>
          <a:ext cx="20095238" cy="90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359227</xdr:colOff>
      <xdr:row>50</xdr:row>
      <xdr:rowOff>142875</xdr:rowOff>
    </xdr:from>
    <xdr:to>
      <xdr:col>20</xdr:col>
      <xdr:colOff>122238</xdr:colOff>
      <xdr:row>69</xdr:row>
      <xdr:rowOff>132117</xdr:rowOff>
    </xdr:to>
    <xdr:pic>
      <xdr:nvPicPr>
        <xdr:cNvPr id="4" name="Picture 3" descr="A graph with many colored dots&#10;&#10;Description automatically generated">
          <a:extLst>
            <a:ext uri="{FF2B5EF4-FFF2-40B4-BE49-F238E27FC236}">
              <a16:creationId xmlns:a16="http://schemas.microsoft.com/office/drawing/2014/main" id="{AE4E6EFF-9A27-E188-934D-7806C7C8B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4427" y="9667875"/>
          <a:ext cx="4639811" cy="36087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0</xdr:row>
      <xdr:rowOff>0</xdr:rowOff>
    </xdr:from>
    <xdr:to>
      <xdr:col>44</xdr:col>
      <xdr:colOff>473738</xdr:colOff>
      <xdr:row>42</xdr:row>
      <xdr:rowOff>120135</xdr:rowOff>
    </xdr:to>
    <xdr:pic>
      <xdr:nvPicPr>
        <xdr:cNvPr id="2" name="Picture 1" descr="A graph of different colored lines&#10;&#10;Description automatically generated">
          <a:extLst>
            <a:ext uri="{FF2B5EF4-FFF2-40B4-BE49-F238E27FC236}">
              <a16:creationId xmlns:a16="http://schemas.microsoft.com/office/drawing/2014/main" id="{3614B09E-2E08-C216-87BE-B77C4634A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5450" y="0"/>
          <a:ext cx="17980688" cy="81211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</xdr:row>
      <xdr:rowOff>122773</xdr:rowOff>
    </xdr:from>
    <xdr:to>
      <xdr:col>26</xdr:col>
      <xdr:colOff>530887</xdr:colOff>
      <xdr:row>23</xdr:row>
      <xdr:rowOff>186575</xdr:rowOff>
    </xdr:to>
    <xdr:pic>
      <xdr:nvPicPr>
        <xdr:cNvPr id="2" name="Picture 1" descr="A graph of different colored lines&#10;&#10;Description automatically generated">
          <a:extLst>
            <a:ext uri="{FF2B5EF4-FFF2-40B4-BE49-F238E27FC236}">
              <a16:creationId xmlns:a16="http://schemas.microsoft.com/office/drawing/2014/main" id="{368F8903-CFC7-F222-F6A2-4532F441D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503773"/>
          <a:ext cx="8998612" cy="4064302"/>
        </a:xfrm>
        <a:prstGeom prst="rect">
          <a:avLst/>
        </a:prstGeom>
      </xdr:spPr>
    </xdr:pic>
    <xdr:clientData/>
  </xdr:twoCellAnchor>
  <xdr:twoCellAnchor>
    <xdr:from>
      <xdr:col>11</xdr:col>
      <xdr:colOff>276225</xdr:colOff>
      <xdr:row>24</xdr:row>
      <xdr:rowOff>23812</xdr:rowOff>
    </xdr:from>
    <xdr:to>
      <xdr:col>18</xdr:col>
      <xdr:colOff>581025</xdr:colOff>
      <xdr:row>38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561FA-0ECA-7EAC-9AF6-88299E73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A11DF-F8CB-4A8E-8671-BD80D0959120}" name="Table1" displayName="Table1" ref="I8:P18" totalsRowShown="0">
  <autoFilter ref="I8:P18" xr:uid="{B62A11DF-F8CB-4A8E-8671-BD80D0959120}"/>
  <sortState xmlns:xlrd2="http://schemas.microsoft.com/office/spreadsheetml/2017/richdata2" ref="I9:P18">
    <sortCondition ref="I8:I18"/>
  </sortState>
  <tableColumns count="8">
    <tableColumn id="1" xr3:uid="{CD5C450D-9A73-437A-91F4-338A6EAEFB9F}" name="Offset (mm)"/>
    <tableColumn id="2" xr3:uid="{1631CE18-05DB-4ED2-8801-6EEEA5008F93}" name="f0"/>
    <tableColumn id="3" xr3:uid="{BE0557DF-CEA0-4171-BE77-0FAA3756AA9C}" name="f0 angle"/>
    <tableColumn id="4" xr3:uid="{CB15E741-4574-4B54-A32D-89186B961C25}" name="f1"/>
    <tableColumn id="5" xr3:uid="{39084E89-04F5-40E2-B9DB-EDF147BD4C44}" name="f1 angle">
      <calculatedColumnFormula>K9-90</calculatedColumnFormula>
    </tableColumn>
    <tableColumn id="6" xr3:uid="{8A809A29-90A3-4DCA-927F-71593450E88B}" name="f2 "/>
    <tableColumn id="7" xr3:uid="{CFC44512-8E4B-4FEE-811C-5BE2491B75B6}" name="f2 angle">
      <calculatedColumnFormula>K9+90</calculatedColumnFormula>
    </tableColumn>
    <tableColumn id="8" xr3:uid="{C1B54846-62D2-467D-A878-C3494749F479}" name="Qext">
      <calculatedColumnFormula>ABS(J9/(L9-N9))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E6DB7-518C-4D5D-BCFA-A195FB212AA8}" name="Table2" displayName="Table2" ref="D19:G42" totalsRowShown="0" headerRowDxfId="14" dataDxfId="13">
  <autoFilter ref="D19:G42" xr:uid="{A5BE6DB7-518C-4D5D-BCFA-A195FB212AA8}"/>
  <sortState xmlns:xlrd2="http://schemas.microsoft.com/office/spreadsheetml/2017/richdata2" ref="D20:G42">
    <sortCondition ref="D19:D42"/>
  </sortState>
  <tableColumns count="4">
    <tableColumn id="1" xr3:uid="{F1AFA0AC-5393-43F3-AD3B-AF9A03A0CE6A}" name="Spacing" dataDxfId="12"/>
    <tableColumn id="2" xr3:uid="{C59E817E-B8E5-4C50-B578-20EF163F5DB5}" name="fm" dataDxfId="11"/>
    <tableColumn id="3" xr3:uid="{37E70FEC-B763-412C-93A8-62B6A42E1A29}" name="fe" dataDxfId="10"/>
    <tableColumn id="4" xr3:uid="{468476DE-B358-4BA4-BA6C-2D2289057D38}" name="k12" dataDxfId="9">
      <calculatedColumnFormula>(F20^2-E20^2)/(F20^2+E20^2)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FEDA29-AB2B-4C70-9B9B-75AB59D53983}" name="Table3" displayName="Table3" ref="B4:E12" totalsRowShown="0" headerRowDxfId="8" dataDxfId="6" headerRowBorderDxfId="7" tableBorderDxfId="5" totalsRowBorderDxfId="4">
  <autoFilter ref="B4:E12" xr:uid="{55FEDA29-AB2B-4C70-9B9B-75AB59D53983}"/>
  <sortState xmlns:xlrd2="http://schemas.microsoft.com/office/spreadsheetml/2017/richdata2" ref="B5:E11">
    <sortCondition ref="B4:B11"/>
  </sortState>
  <tableColumns count="4">
    <tableColumn id="1" xr3:uid="{F3E3B381-05AC-45A9-93A3-F0AB3D687519}" name="Spacing" dataDxfId="3"/>
    <tableColumn id="2" xr3:uid="{7B3BD53E-1547-43C1-B438-211461B91917}" name="fm" dataDxfId="2"/>
    <tableColumn id="3" xr3:uid="{3365EFB3-39BC-43B8-9F1A-AE6C8980A1F9}" name="fe" dataDxfId="1"/>
    <tableColumn id="4" xr3:uid="{3B3FEAE3-E71D-4113-B448-E8C1D7A50362}" name="kij" dataDxfId="0">
      <calculatedColumnFormula>(D5^2-C5^2)/(D5^2+C5^2)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3BA-7F5A-483D-B888-8A7D711FA949}">
  <dimension ref="A1:P55"/>
  <sheetViews>
    <sheetView workbookViewId="0">
      <selection activeCell="J2" sqref="J2"/>
    </sheetView>
  </sheetViews>
  <sheetFormatPr defaultRowHeight="15" x14ac:dyDescent="0.25"/>
  <cols>
    <col min="2" max="2" width="18.7109375" customWidth="1"/>
    <col min="4" max="4" width="15.140625" customWidth="1"/>
    <col min="9" max="9" width="14" customWidth="1"/>
    <col min="11" max="11" width="10.140625" customWidth="1"/>
    <col min="13" max="13" width="10.140625" customWidth="1"/>
    <col min="15" max="15" width="10.140625" customWidth="1"/>
  </cols>
  <sheetData>
    <row r="1" spans="1:16" x14ac:dyDescent="0.25">
      <c r="A1" t="s">
        <v>0</v>
      </c>
      <c r="B1" t="s">
        <v>4</v>
      </c>
      <c r="C1" t="s">
        <v>3</v>
      </c>
      <c r="E1" t="s">
        <v>1</v>
      </c>
      <c r="F1" t="s">
        <v>2</v>
      </c>
      <c r="I1" t="s">
        <v>5</v>
      </c>
    </row>
    <row r="2" spans="1:16" x14ac:dyDescent="0.25">
      <c r="A2">
        <v>1</v>
      </c>
      <c r="B2">
        <v>3.6</v>
      </c>
      <c r="C2">
        <v>0.24</v>
      </c>
      <c r="E2">
        <v>12</v>
      </c>
      <c r="F2">
        <f>(C2/B2)*1/SQRT(A3*A4)</f>
        <v>6.2046860195077741E-2</v>
      </c>
      <c r="I2" t="s">
        <v>6</v>
      </c>
      <c r="J2">
        <f>(B2/C2)*(A3*A2)</f>
        <v>13.483500000000003</v>
      </c>
    </row>
    <row r="3" spans="1:16" x14ac:dyDescent="0.25">
      <c r="A3">
        <v>0.89890000000000003</v>
      </c>
      <c r="E3">
        <v>23</v>
      </c>
      <c r="F3">
        <f>(C2/B2)*1/SQRT(A4*A5)</f>
        <v>4.7388632927831797E-2</v>
      </c>
      <c r="I3" t="s">
        <v>7</v>
      </c>
      <c r="J3">
        <f>(B2/C2)*(A6*A7)</f>
        <v>13.482676350000002</v>
      </c>
    </row>
    <row r="4" spans="1:16" x14ac:dyDescent="0.25">
      <c r="A4">
        <v>1.2843</v>
      </c>
      <c r="E4">
        <v>34</v>
      </c>
      <c r="F4">
        <f>(C2/B2)*1/SQRT(A5*A6)</f>
        <v>6.204939095583497E-2</v>
      </c>
    </row>
    <row r="5" spans="1:16" x14ac:dyDescent="0.25">
      <c r="A5">
        <v>1.5409999999999999</v>
      </c>
    </row>
    <row r="6" spans="1:16" x14ac:dyDescent="0.25">
      <c r="A6">
        <v>0.74909999999999999</v>
      </c>
    </row>
    <row r="7" spans="1:16" x14ac:dyDescent="0.25">
      <c r="A7">
        <v>1.1999</v>
      </c>
    </row>
    <row r="8" spans="1:16" x14ac:dyDescent="0.25">
      <c r="I8" t="s">
        <v>21</v>
      </c>
      <c r="J8" t="s">
        <v>19</v>
      </c>
      <c r="K8" t="s">
        <v>22</v>
      </c>
      <c r="L8" t="s">
        <v>20</v>
      </c>
      <c r="M8" t="s">
        <v>23</v>
      </c>
      <c r="N8" t="s">
        <v>24</v>
      </c>
      <c r="O8" t="s">
        <v>25</v>
      </c>
      <c r="P8" t="s">
        <v>5</v>
      </c>
    </row>
    <row r="9" spans="1:16" x14ac:dyDescent="0.25">
      <c r="I9">
        <v>1.8</v>
      </c>
      <c r="J9">
        <v>4.0069999999999997</v>
      </c>
      <c r="K9">
        <v>-7.44</v>
      </c>
      <c r="L9">
        <v>3.92</v>
      </c>
      <c r="M9">
        <f t="shared" ref="M9:M15" si="0">K9-90</f>
        <v>-97.44</v>
      </c>
      <c r="N9" s="5">
        <v>4.0910000000000002</v>
      </c>
      <c r="O9">
        <f t="shared" ref="O9:O15" si="1">K9+90</f>
        <v>82.56</v>
      </c>
      <c r="P9">
        <f>ABS(J9/(L9-N9))</f>
        <v>23.432748538011658</v>
      </c>
    </row>
    <row r="10" spans="1:16" x14ac:dyDescent="0.25">
      <c r="I10">
        <v>2.1</v>
      </c>
      <c r="J10">
        <v>4.0179999999999998</v>
      </c>
      <c r="K10">
        <v>-8.0500000000000007</v>
      </c>
      <c r="L10">
        <v>3.9119999999999999</v>
      </c>
      <c r="M10">
        <f t="shared" si="0"/>
        <v>-98.05</v>
      </c>
      <c r="N10" s="4">
        <v>4.1219999999999999</v>
      </c>
      <c r="O10">
        <f t="shared" si="1"/>
        <v>81.95</v>
      </c>
      <c r="P10">
        <f>ABS(J10/(L10-N10))</f>
        <v>19.133333333333336</v>
      </c>
    </row>
    <row r="11" spans="1:16" x14ac:dyDescent="0.25">
      <c r="A11" t="s">
        <v>8</v>
      </c>
      <c r="I11">
        <v>2.4</v>
      </c>
      <c r="J11">
        <v>4.0279999999999996</v>
      </c>
      <c r="K11">
        <v>-6.67</v>
      </c>
      <c r="L11">
        <v>3.907</v>
      </c>
      <c r="M11">
        <f t="shared" si="0"/>
        <v>-96.67</v>
      </c>
      <c r="N11">
        <v>4.149</v>
      </c>
      <c r="O11">
        <f t="shared" si="1"/>
        <v>83.33</v>
      </c>
      <c r="P11">
        <f>ABS(J11/(N11-L11))</f>
        <v>16.644628099173552</v>
      </c>
    </row>
    <row r="12" spans="1:16" x14ac:dyDescent="0.25">
      <c r="A12" t="s">
        <v>9</v>
      </c>
      <c r="B12">
        <v>299792458</v>
      </c>
      <c r="C12" t="s">
        <v>14</v>
      </c>
      <c r="I12">
        <v>2.7</v>
      </c>
      <c r="J12">
        <v>4.0119999999999996</v>
      </c>
      <c r="K12">
        <v>7.0000000000000007E-2</v>
      </c>
      <c r="L12">
        <v>3.871</v>
      </c>
      <c r="M12">
        <f t="shared" si="0"/>
        <v>-89.93</v>
      </c>
      <c r="N12">
        <v>4.1500000000000004</v>
      </c>
      <c r="O12">
        <f t="shared" si="1"/>
        <v>90.07</v>
      </c>
      <c r="P12">
        <f>ABS(J12/(N12-L12))</f>
        <v>14.379928315412167</v>
      </c>
    </row>
    <row r="13" spans="1:16" x14ac:dyDescent="0.25">
      <c r="A13" t="s">
        <v>10</v>
      </c>
      <c r="B13">
        <v>3.55</v>
      </c>
      <c r="I13">
        <v>2.8521000000000001</v>
      </c>
      <c r="J13">
        <v>4.0229999999999997</v>
      </c>
      <c r="K13">
        <v>-3.44</v>
      </c>
      <c r="L13">
        <v>3.8759999999999999</v>
      </c>
      <c r="M13">
        <f t="shared" si="0"/>
        <v>-93.44</v>
      </c>
      <c r="N13">
        <v>4.1719999999999997</v>
      </c>
      <c r="O13">
        <f t="shared" si="1"/>
        <v>86.56</v>
      </c>
      <c r="P13">
        <f>ABS(J13/(N13-L13))</f>
        <v>13.591216216216223</v>
      </c>
    </row>
    <row r="14" spans="1:16" x14ac:dyDescent="0.25">
      <c r="A14" t="s">
        <v>11</v>
      </c>
      <c r="B14">
        <v>0.78739999999999999</v>
      </c>
      <c r="C14" t="s">
        <v>12</v>
      </c>
      <c r="I14">
        <v>2.86</v>
      </c>
      <c r="J14">
        <v>4.0179999999999998</v>
      </c>
      <c r="K14">
        <v>-0.11</v>
      </c>
      <c r="L14">
        <v>3.8679999999999999</v>
      </c>
      <c r="M14">
        <f t="shared" si="0"/>
        <v>-90.11</v>
      </c>
      <c r="N14">
        <v>4.1660000000000004</v>
      </c>
      <c r="O14">
        <f t="shared" si="1"/>
        <v>89.89</v>
      </c>
      <c r="P14">
        <f>ABS(J14/(N14-L14))</f>
        <v>13.483221476510044</v>
      </c>
    </row>
    <row r="15" spans="1:16" x14ac:dyDescent="0.25">
      <c r="A15" t="s">
        <v>13</v>
      </c>
      <c r="B15">
        <v>1.7889999999999999</v>
      </c>
      <c r="C15" t="s">
        <v>12</v>
      </c>
      <c r="I15">
        <v>3</v>
      </c>
      <c r="J15">
        <v>4.0229999999999997</v>
      </c>
      <c r="K15">
        <v>0.24</v>
      </c>
      <c r="L15">
        <v>3.863</v>
      </c>
      <c r="M15">
        <f t="shared" si="0"/>
        <v>-89.76</v>
      </c>
      <c r="N15">
        <v>4.1820000000000004</v>
      </c>
      <c r="O15">
        <f t="shared" si="1"/>
        <v>90.24</v>
      </c>
      <c r="P15">
        <f>ABS(J15/(N15-L15))</f>
        <v>12.611285266457664</v>
      </c>
    </row>
    <row r="16" spans="1:16" x14ac:dyDescent="0.25">
      <c r="A16" t="s">
        <v>15</v>
      </c>
      <c r="B16">
        <f>(B13+1)/2 + (B13-1)/(2*SQRT(1+12*B14/B15))</f>
        <v>2.783715190080907</v>
      </c>
    </row>
    <row r="17" spans="1:10" x14ac:dyDescent="0.25">
      <c r="A17" t="s">
        <v>16</v>
      </c>
      <c r="B17">
        <f>B12/(B2*10^9*SQRT(B16))*1000</f>
        <v>49.912095376812211</v>
      </c>
      <c r="C17" t="s">
        <v>12</v>
      </c>
      <c r="H17" s="1"/>
    </row>
    <row r="18" spans="1:10" x14ac:dyDescent="0.25">
      <c r="A18" t="s">
        <v>17</v>
      </c>
      <c r="B18">
        <f>B17/2</f>
        <v>24.956047688406105</v>
      </c>
    </row>
    <row r="19" spans="1:10" x14ac:dyDescent="0.25">
      <c r="D19" s="2" t="s">
        <v>29</v>
      </c>
      <c r="E19" s="2" t="s">
        <v>28</v>
      </c>
      <c r="F19" s="2" t="s">
        <v>27</v>
      </c>
      <c r="G19" s="2" t="s">
        <v>26</v>
      </c>
    </row>
    <row r="20" spans="1:10" x14ac:dyDescent="0.25">
      <c r="D20" s="2">
        <v>0.8</v>
      </c>
      <c r="E20" s="2">
        <v>3.7669999999999999</v>
      </c>
      <c r="F20" s="2">
        <v>4.0209000000000001</v>
      </c>
      <c r="G20" s="2">
        <f>(F20^2-E20^2)/(F20^2+E20^2)</f>
        <v>6.5134483244196364E-2</v>
      </c>
      <c r="I20" t="s">
        <v>18</v>
      </c>
      <c r="J20" t="s">
        <v>5</v>
      </c>
    </row>
    <row r="21" spans="1:10" x14ac:dyDescent="0.25">
      <c r="D21" s="2">
        <v>0.86250000000000004</v>
      </c>
      <c r="E21" s="2">
        <v>3.8426</v>
      </c>
      <c r="F21" s="2">
        <v>4.0739999999999998</v>
      </c>
      <c r="G21" s="2">
        <f>(F21^2-E21^2)/(F21^2+E21^2)</f>
        <v>5.8409535922327491E-2</v>
      </c>
      <c r="I21">
        <v>20</v>
      </c>
      <c r="J21">
        <v>63.112903225806598</v>
      </c>
    </row>
    <row r="22" spans="1:10" x14ac:dyDescent="0.25">
      <c r="D22" s="2">
        <v>0.92500000000000004</v>
      </c>
      <c r="E22" s="2">
        <v>3.8174000000000001</v>
      </c>
      <c r="F22" s="2">
        <v>4.0308000000000002</v>
      </c>
      <c r="G22" s="2">
        <f>(F22^2-E22^2)/(F22^2+E22^2)</f>
        <v>5.4341719062644095E-2</v>
      </c>
      <c r="I22">
        <v>21.6173</v>
      </c>
      <c r="J22">
        <v>13.466887417218542</v>
      </c>
    </row>
    <row r="23" spans="1:10" x14ac:dyDescent="0.25">
      <c r="D23" s="2">
        <v>1.05</v>
      </c>
      <c r="E23" s="2">
        <v>3.7688000000000001</v>
      </c>
      <c r="F23" s="2">
        <v>3.9596</v>
      </c>
      <c r="G23" s="2">
        <f t="shared" ref="G23:G30" si="2">(F23^2-E23^2)/(F23^2+E23^2)</f>
        <v>4.9346249471626705E-2</v>
      </c>
      <c r="I23">
        <v>21.6812</v>
      </c>
      <c r="J23">
        <v>12.996805111821079</v>
      </c>
    </row>
    <row r="24" spans="1:10" x14ac:dyDescent="0.25">
      <c r="D24" s="3">
        <v>1.1125</v>
      </c>
      <c r="E24" s="2">
        <v>3.8029999999999999</v>
      </c>
      <c r="F24" s="2">
        <v>3.9596</v>
      </c>
      <c r="G24" s="2">
        <f t="shared" si="2"/>
        <v>4.0330892598186549E-2</v>
      </c>
      <c r="I24">
        <v>21.754000000000001</v>
      </c>
      <c r="J24">
        <v>12.633540372670804</v>
      </c>
    </row>
    <row r="25" spans="1:10" x14ac:dyDescent="0.25">
      <c r="D25" s="3">
        <v>1.2375</v>
      </c>
      <c r="E25" s="2">
        <v>3.7157</v>
      </c>
      <c r="F25" s="2">
        <v>3.8651</v>
      </c>
      <c r="G25" s="2">
        <f t="shared" si="2"/>
        <v>3.9400062434284136E-2</v>
      </c>
      <c r="I25">
        <v>21.85</v>
      </c>
      <c r="J25">
        <v>12.253012048192776</v>
      </c>
    </row>
    <row r="26" spans="1:10" x14ac:dyDescent="0.25">
      <c r="D26" s="2">
        <v>0.82869000000000004</v>
      </c>
      <c r="E26" s="2">
        <v>3.7553000000000001</v>
      </c>
      <c r="F26" s="2">
        <v>3.9965000000000002</v>
      </c>
      <c r="G26" s="2">
        <f t="shared" si="2"/>
        <v>6.2170516373354932E-2</v>
      </c>
      <c r="I26">
        <v>22</v>
      </c>
      <c r="J26">
        <v>11.419718309859171</v>
      </c>
    </row>
    <row r="27" spans="1:10" x14ac:dyDescent="0.25">
      <c r="D27" s="2">
        <v>1.0636000000000001</v>
      </c>
      <c r="E27" s="2">
        <v>3.7652000000000001</v>
      </c>
      <c r="F27" s="2">
        <v>3.9731000000000001</v>
      </c>
      <c r="G27" s="2">
        <f t="shared" si="2"/>
        <v>5.369397559672634E-2</v>
      </c>
      <c r="I27">
        <v>24</v>
      </c>
      <c r="J27">
        <v>6.5707154742096554</v>
      </c>
    </row>
    <row r="28" spans="1:10" x14ac:dyDescent="0.25">
      <c r="C28" s="1"/>
      <c r="D28" s="3">
        <v>1.0742</v>
      </c>
      <c r="E28" s="2">
        <v>3.2286999999999999</v>
      </c>
      <c r="F28" s="2">
        <v>3.4266999999999999</v>
      </c>
      <c r="G28" s="2">
        <f t="shared" si="2"/>
        <v>5.9447939814080045E-2</v>
      </c>
      <c r="I28">
        <v>26</v>
      </c>
      <c r="J28">
        <v>4.8864795918367356</v>
      </c>
    </row>
    <row r="29" spans="1:10" x14ac:dyDescent="0.25">
      <c r="C29" s="1"/>
      <c r="D29" s="2">
        <v>1.0722</v>
      </c>
      <c r="E29" s="2">
        <v>3.8012000000000001</v>
      </c>
      <c r="F29" s="2">
        <v>3.9883999999999999</v>
      </c>
      <c r="G29" s="2">
        <f t="shared" si="2"/>
        <v>4.8036342582282926E-2</v>
      </c>
      <c r="I29">
        <v>28</v>
      </c>
      <c r="J29">
        <v>4.1822173435784853</v>
      </c>
    </row>
    <row r="30" spans="1:10" x14ac:dyDescent="0.25">
      <c r="D30" s="2">
        <v>1.071</v>
      </c>
      <c r="E30" s="2">
        <v>3.8174000000000001</v>
      </c>
      <c r="F30" s="2">
        <v>3.9929000000000001</v>
      </c>
      <c r="G30" s="2">
        <f t="shared" si="2"/>
        <v>4.4917975500880614E-2</v>
      </c>
    </row>
    <row r="31" spans="1:10" x14ac:dyDescent="0.25">
      <c r="D31" s="2"/>
      <c r="E31" s="2"/>
      <c r="F31" s="2"/>
      <c r="G31" s="2"/>
    </row>
    <row r="32" spans="1:10" x14ac:dyDescent="0.25">
      <c r="D32" s="2"/>
      <c r="E32" s="2"/>
      <c r="F32" s="2"/>
      <c r="G32" s="2"/>
    </row>
    <row r="33" spans="4:10" x14ac:dyDescent="0.25">
      <c r="D33" s="2"/>
      <c r="E33" s="2"/>
      <c r="F33" s="2"/>
      <c r="G33" s="2"/>
    </row>
    <row r="34" spans="4:10" x14ac:dyDescent="0.25">
      <c r="D34" s="2"/>
      <c r="E34" s="2"/>
      <c r="F34" s="2"/>
      <c r="G34" s="2"/>
    </row>
    <row r="35" spans="4:10" x14ac:dyDescent="0.25">
      <c r="D35" s="2"/>
      <c r="E35" s="2"/>
      <c r="F35" s="2"/>
      <c r="G35" s="2"/>
    </row>
    <row r="36" spans="4:10" x14ac:dyDescent="0.25">
      <c r="D36" s="2"/>
      <c r="E36" s="2"/>
      <c r="F36" s="2"/>
      <c r="G36" s="2"/>
    </row>
    <row r="37" spans="4:10" x14ac:dyDescent="0.25">
      <c r="D37" s="2"/>
      <c r="E37" s="2"/>
      <c r="F37" s="2"/>
      <c r="G37" s="2"/>
    </row>
    <row r="38" spans="4:10" x14ac:dyDescent="0.25">
      <c r="D38" s="2"/>
      <c r="E38" s="2"/>
      <c r="F38" s="2"/>
      <c r="G38" s="2"/>
    </row>
    <row r="39" spans="4:10" x14ac:dyDescent="0.25">
      <c r="D39" s="2"/>
      <c r="E39" s="2"/>
      <c r="F39" s="2"/>
      <c r="G39" s="2"/>
    </row>
    <row r="40" spans="4:10" x14ac:dyDescent="0.25">
      <c r="D40" s="2"/>
      <c r="E40" s="2"/>
      <c r="F40" s="2"/>
      <c r="G40" s="2"/>
    </row>
    <row r="41" spans="4:10" x14ac:dyDescent="0.25">
      <c r="D41" s="2"/>
      <c r="E41" s="2"/>
      <c r="F41" s="2"/>
      <c r="G41" s="2"/>
    </row>
    <row r="42" spans="4:10" x14ac:dyDescent="0.25">
      <c r="D42" s="2"/>
      <c r="E42" s="2"/>
      <c r="F42" s="2"/>
      <c r="G42" s="2"/>
    </row>
    <row r="48" spans="4:10" x14ac:dyDescent="0.25">
      <c r="I48" t="s">
        <v>29</v>
      </c>
      <c r="J48" t="s">
        <v>19</v>
      </c>
    </row>
    <row r="49" spans="9:10" x14ac:dyDescent="0.25">
      <c r="I49">
        <v>3.7480000000000002</v>
      </c>
      <c r="J49">
        <v>3.798</v>
      </c>
    </row>
    <row r="50" spans="9:10" x14ac:dyDescent="0.25">
      <c r="I50">
        <v>4.3726000000000003</v>
      </c>
      <c r="J50">
        <v>3.573</v>
      </c>
    </row>
    <row r="51" spans="9:10" x14ac:dyDescent="0.25">
      <c r="I51">
        <v>4.9973000000000001</v>
      </c>
      <c r="J51">
        <v>3.4039999999999999</v>
      </c>
    </row>
    <row r="52" spans="9:10" x14ac:dyDescent="0.25">
      <c r="I52">
        <v>5.6219000000000001</v>
      </c>
      <c r="J52">
        <v>3.3490000000000002</v>
      </c>
    </row>
    <row r="53" spans="9:10" x14ac:dyDescent="0.25">
      <c r="I53">
        <v>6.2465999999999999</v>
      </c>
      <c r="J53">
        <v>3.2559999999999998</v>
      </c>
    </row>
    <row r="54" spans="9:10" x14ac:dyDescent="0.25">
      <c r="I54">
        <v>6.8712999999999997</v>
      </c>
      <c r="J54">
        <v>3.2069999999999999</v>
      </c>
    </row>
    <row r="55" spans="9:10" x14ac:dyDescent="0.25">
      <c r="I55">
        <v>7.4958999999999998</v>
      </c>
      <c r="J55">
        <v>3.17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3395-89FD-439A-BC8D-64A148E96541}">
  <dimension ref="A1:W52"/>
  <sheetViews>
    <sheetView tabSelected="1" topLeftCell="A4" workbookViewId="0">
      <selection activeCell="G49" sqref="G49"/>
    </sheetView>
  </sheetViews>
  <sheetFormatPr defaultRowHeight="15" x14ac:dyDescent="0.25"/>
  <sheetData>
    <row r="1" spans="1:23" x14ac:dyDescent="0.25">
      <c r="A1" t="s">
        <v>40</v>
      </c>
    </row>
    <row r="2" spans="1:23" x14ac:dyDescent="0.25">
      <c r="G2">
        <v>0.252</v>
      </c>
      <c r="P2">
        <v>0.27500000000000002</v>
      </c>
    </row>
    <row r="3" spans="1:23" x14ac:dyDescent="0.25">
      <c r="B3" t="s">
        <v>41</v>
      </c>
      <c r="G3" s="8" t="s">
        <v>21</v>
      </c>
      <c r="H3" s="9" t="s">
        <v>19</v>
      </c>
      <c r="I3" s="9" t="s">
        <v>22</v>
      </c>
      <c r="J3" s="9" t="s">
        <v>20</v>
      </c>
      <c r="K3" s="9" t="s">
        <v>23</v>
      </c>
      <c r="L3" s="9" t="s">
        <v>24</v>
      </c>
      <c r="M3" s="9" t="s">
        <v>25</v>
      </c>
      <c r="N3" s="10" t="s">
        <v>5</v>
      </c>
      <c r="P3" s="8" t="s">
        <v>21</v>
      </c>
      <c r="Q3" s="9" t="s">
        <v>19</v>
      </c>
      <c r="R3" s="9" t="s">
        <v>22</v>
      </c>
      <c r="S3" s="9" t="s">
        <v>20</v>
      </c>
      <c r="T3" s="9" t="s">
        <v>23</v>
      </c>
      <c r="U3" s="9" t="s">
        <v>24</v>
      </c>
      <c r="V3" s="9" t="s">
        <v>25</v>
      </c>
      <c r="W3" s="10" t="s">
        <v>5</v>
      </c>
    </row>
    <row r="4" spans="1:23" x14ac:dyDescent="0.25">
      <c r="B4" t="s">
        <v>31</v>
      </c>
      <c r="C4" t="s">
        <v>32</v>
      </c>
      <c r="G4" s="6">
        <v>0</v>
      </c>
      <c r="H4" s="5">
        <v>6.95</v>
      </c>
      <c r="I4" s="5">
        <v>-74.78</v>
      </c>
      <c r="J4" s="5">
        <v>6.67</v>
      </c>
      <c r="K4" s="5">
        <f t="shared" ref="K4:K10" si="0">I4-90</f>
        <v>-164.78</v>
      </c>
      <c r="L4" s="5">
        <v>7.26</v>
      </c>
      <c r="M4" s="5">
        <f t="shared" ref="M4:M10" si="1">I4+90</f>
        <v>15.219999999999999</v>
      </c>
      <c r="N4" s="7">
        <f t="shared" ref="N4:N10" si="2">ABS(H4/(J4-L4))</f>
        <v>11.779661016949156</v>
      </c>
      <c r="P4" s="6">
        <v>0</v>
      </c>
      <c r="Q4" s="5">
        <v>7</v>
      </c>
      <c r="R4" s="5">
        <v>-69.08</v>
      </c>
      <c r="S4" s="5">
        <v>6.75</v>
      </c>
      <c r="T4" s="5">
        <f t="shared" ref="T4:T10" si="3">R4-90</f>
        <v>-159.07999999999998</v>
      </c>
      <c r="U4" s="5">
        <v>7.26</v>
      </c>
      <c r="V4" s="5">
        <f t="shared" ref="V4:V10" si="4">R4+90</f>
        <v>20.92</v>
      </c>
      <c r="W4" s="7">
        <f t="shared" ref="W4:W10" si="5">ABS(Q4/(S4-U4))</f>
        <v>13.725490196078438</v>
      </c>
    </row>
    <row r="5" spans="1:23" x14ac:dyDescent="0.25">
      <c r="B5">
        <v>0.24</v>
      </c>
      <c r="C5">
        <v>0.41139999999999999</v>
      </c>
      <c r="D5">
        <v>6.3E-3</v>
      </c>
      <c r="G5" s="6">
        <v>0.1</v>
      </c>
      <c r="H5" s="5">
        <v>6.94</v>
      </c>
      <c r="I5" s="5">
        <v>-71.900000000000006</v>
      </c>
      <c r="J5" s="5">
        <v>6.67</v>
      </c>
      <c r="K5" s="5">
        <f t="shared" si="0"/>
        <v>-161.9</v>
      </c>
      <c r="L5" s="5">
        <v>7.24</v>
      </c>
      <c r="M5" s="5">
        <f t="shared" si="1"/>
        <v>18.099999999999994</v>
      </c>
      <c r="N5" s="7">
        <f t="shared" si="2"/>
        <v>12.175438596491222</v>
      </c>
      <c r="P5" s="6">
        <v>0.1</v>
      </c>
      <c r="Q5" s="5">
        <v>6.99</v>
      </c>
      <c r="R5" s="5">
        <v>-65.92</v>
      </c>
      <c r="S5" s="5">
        <v>6.75</v>
      </c>
      <c r="T5" s="5">
        <f t="shared" si="3"/>
        <v>-155.92000000000002</v>
      </c>
      <c r="U5" s="5">
        <v>7.24</v>
      </c>
      <c r="V5" s="5">
        <f t="shared" si="4"/>
        <v>24.08</v>
      </c>
      <c r="W5" s="7">
        <f t="shared" si="5"/>
        <v>14.265306122448974</v>
      </c>
    </row>
    <row r="6" spans="1:23" x14ac:dyDescent="0.25">
      <c r="B6">
        <v>0.245</v>
      </c>
      <c r="C6">
        <v>0.41</v>
      </c>
      <c r="D6">
        <v>0.7</v>
      </c>
      <c r="G6" s="6">
        <v>0.2</v>
      </c>
      <c r="H6" s="5">
        <v>6.94</v>
      </c>
      <c r="I6" s="5">
        <v>-70.03</v>
      </c>
      <c r="J6" s="5">
        <v>6.67</v>
      </c>
      <c r="K6" s="5">
        <f t="shared" si="0"/>
        <v>-160.03</v>
      </c>
      <c r="L6" s="5">
        <v>7.22</v>
      </c>
      <c r="M6" s="5">
        <f t="shared" si="1"/>
        <v>19.97</v>
      </c>
      <c r="N6" s="7">
        <f t="shared" si="2"/>
        <v>12.618181818181823</v>
      </c>
      <c r="P6" s="6">
        <v>0.2</v>
      </c>
      <c r="Q6" s="5">
        <v>6.98</v>
      </c>
      <c r="R6" s="5">
        <v>-64.17</v>
      </c>
      <c r="S6" s="5">
        <v>6.75</v>
      </c>
      <c r="T6" s="5">
        <f t="shared" si="3"/>
        <v>-154.17000000000002</v>
      </c>
      <c r="U6" s="5">
        <v>7.22</v>
      </c>
      <c r="V6" s="5">
        <f t="shared" si="4"/>
        <v>25.83</v>
      </c>
      <c r="W6" s="7">
        <f t="shared" si="5"/>
        <v>14.851063829787243</v>
      </c>
    </row>
    <row r="7" spans="1:23" x14ac:dyDescent="0.25">
      <c r="B7">
        <v>0.252</v>
      </c>
      <c r="C7">
        <v>0.40500000000000003</v>
      </c>
      <c r="D7">
        <v>2.9999999999999997E-4</v>
      </c>
      <c r="G7" s="6">
        <v>0.3</v>
      </c>
      <c r="H7" s="5">
        <v>6.89</v>
      </c>
      <c r="I7" s="5">
        <v>-68.47</v>
      </c>
      <c r="J7" s="5">
        <v>6.64</v>
      </c>
      <c r="K7" s="5">
        <f t="shared" si="0"/>
        <v>-158.47</v>
      </c>
      <c r="L7" s="5">
        <v>7.16</v>
      </c>
      <c r="M7" s="5">
        <f t="shared" si="1"/>
        <v>21.53</v>
      </c>
      <c r="N7" s="7">
        <f t="shared" si="2"/>
        <v>13.249999999999988</v>
      </c>
      <c r="P7" s="6">
        <v>0.3</v>
      </c>
      <c r="Q7" s="5">
        <v>6.98</v>
      </c>
      <c r="R7" s="5">
        <v>-62.48</v>
      </c>
      <c r="S7" s="5">
        <v>6.76</v>
      </c>
      <c r="T7" s="5">
        <f t="shared" si="3"/>
        <v>-152.47999999999999</v>
      </c>
      <c r="U7" s="5">
        <v>7.21</v>
      </c>
      <c r="V7" s="5">
        <f t="shared" si="4"/>
        <v>27.520000000000003</v>
      </c>
      <c r="W7" s="7">
        <f t="shared" si="5"/>
        <v>15.511111111111106</v>
      </c>
    </row>
    <row r="8" spans="1:23" x14ac:dyDescent="0.25">
      <c r="B8">
        <v>0.25800000000000001</v>
      </c>
      <c r="C8">
        <v>0.4</v>
      </c>
      <c r="D8">
        <v>6.3E-3</v>
      </c>
      <c r="G8" s="6">
        <v>0.4</v>
      </c>
      <c r="H8" s="5">
        <v>6.92</v>
      </c>
      <c r="I8" s="5">
        <v>-68.73</v>
      </c>
      <c r="J8" s="5">
        <v>6.68</v>
      </c>
      <c r="K8" s="5">
        <f t="shared" si="0"/>
        <v>-158.73000000000002</v>
      </c>
      <c r="L8" s="5">
        <v>7.18</v>
      </c>
      <c r="M8" s="5">
        <f t="shared" si="1"/>
        <v>21.269999999999996</v>
      </c>
      <c r="N8" s="7">
        <f t="shared" si="2"/>
        <v>13.84</v>
      </c>
      <c r="P8" s="6">
        <v>0.4</v>
      </c>
      <c r="Q8" s="5">
        <v>6.97</v>
      </c>
      <c r="R8" s="5">
        <v>-60.09</v>
      </c>
      <c r="S8" s="5">
        <v>6.76</v>
      </c>
      <c r="T8" s="5">
        <f t="shared" si="3"/>
        <v>-150.09</v>
      </c>
      <c r="U8" s="5">
        <v>7.19</v>
      </c>
      <c r="V8" s="5">
        <f t="shared" si="4"/>
        <v>29.909999999999997</v>
      </c>
      <c r="W8" s="7">
        <f t="shared" si="5"/>
        <v>16.209302325581373</v>
      </c>
    </row>
    <row r="9" spans="1:23" x14ac:dyDescent="0.25">
      <c r="B9">
        <v>0.26500000000000001</v>
      </c>
      <c r="C9">
        <v>0.39600000000000002</v>
      </c>
      <c r="D9">
        <v>9.7000000000000003E-3</v>
      </c>
      <c r="G9" s="6">
        <v>0.5</v>
      </c>
      <c r="H9" s="5">
        <v>6.89</v>
      </c>
      <c r="I9" s="5">
        <v>-64.150000000000006</v>
      </c>
      <c r="J9" s="5">
        <v>6.66</v>
      </c>
      <c r="K9" s="5">
        <f t="shared" si="0"/>
        <v>-154.15</v>
      </c>
      <c r="L9" s="5">
        <v>7.14</v>
      </c>
      <c r="M9" s="5">
        <f t="shared" si="1"/>
        <v>25.849999999999994</v>
      </c>
      <c r="N9" s="7">
        <f t="shared" si="2"/>
        <v>14.35416666666668</v>
      </c>
      <c r="P9" s="6">
        <v>0.5</v>
      </c>
      <c r="Q9" s="5">
        <v>6.97</v>
      </c>
      <c r="R9" s="5">
        <v>-58.59</v>
      </c>
      <c r="S9" s="5">
        <v>6.77</v>
      </c>
      <c r="T9" s="5">
        <f t="shared" si="3"/>
        <v>-148.59</v>
      </c>
      <c r="U9" s="5">
        <v>7.17</v>
      </c>
      <c r="V9" s="5">
        <f t="shared" si="4"/>
        <v>31.409999999999997</v>
      </c>
      <c r="W9" s="7">
        <f t="shared" si="5"/>
        <v>17.424999999999983</v>
      </c>
    </row>
    <row r="10" spans="1:23" x14ac:dyDescent="0.25">
      <c r="B10">
        <v>0.27</v>
      </c>
      <c r="C10">
        <v>0.39429999999999998</v>
      </c>
      <c r="D10">
        <v>9.7000000000000003E-3</v>
      </c>
      <c r="G10" s="6">
        <v>0.34100000000000003</v>
      </c>
      <c r="H10" s="5">
        <v>6.93</v>
      </c>
      <c r="I10" s="5">
        <v>-69.94</v>
      </c>
      <c r="J10" s="5">
        <v>6.68</v>
      </c>
      <c r="K10" s="5">
        <f t="shared" si="0"/>
        <v>-159.94</v>
      </c>
      <c r="L10" s="5">
        <v>7.19</v>
      </c>
      <c r="M10" s="5">
        <f t="shared" si="1"/>
        <v>20.060000000000002</v>
      </c>
      <c r="N10" s="7">
        <f t="shared" si="2"/>
        <v>13.588235294117629</v>
      </c>
      <c r="P10" s="6">
        <v>-0.03</v>
      </c>
      <c r="Q10" s="5">
        <v>7.01</v>
      </c>
      <c r="R10" s="5">
        <v>-71.38</v>
      </c>
      <c r="S10" s="5">
        <v>6.76</v>
      </c>
      <c r="T10" s="5">
        <f t="shared" si="3"/>
        <v>-161.38</v>
      </c>
      <c r="U10" s="5">
        <v>7.27</v>
      </c>
      <c r="V10" s="5">
        <f t="shared" si="4"/>
        <v>18.620000000000005</v>
      </c>
      <c r="W10" s="7">
        <f t="shared" si="5"/>
        <v>13.745098039215691</v>
      </c>
    </row>
    <row r="11" spans="1:23" x14ac:dyDescent="0.25">
      <c r="B11">
        <v>0.27500000000000002</v>
      </c>
      <c r="C11">
        <v>0.39100000000000001</v>
      </c>
      <c r="D11">
        <v>3.0000000000000001E-3</v>
      </c>
      <c r="G11" s="6"/>
      <c r="H11" s="5"/>
      <c r="I11" s="5"/>
      <c r="J11" s="5"/>
      <c r="K11" s="5"/>
      <c r="L11" s="5"/>
      <c r="M11" s="5"/>
      <c r="N11" s="7"/>
    </row>
    <row r="12" spans="1:23" x14ac:dyDescent="0.25">
      <c r="G12" s="6"/>
      <c r="H12" s="5"/>
      <c r="I12" s="5"/>
      <c r="J12" s="5"/>
      <c r="K12" s="5"/>
      <c r="L12" s="5"/>
      <c r="M12" s="5"/>
      <c r="N12" s="7"/>
    </row>
    <row r="13" spans="1:23" x14ac:dyDescent="0.25">
      <c r="B13">
        <v>0.252</v>
      </c>
      <c r="C13">
        <v>0.40500000000000003</v>
      </c>
      <c r="D13">
        <v>2.9999999999999997E-4</v>
      </c>
    </row>
    <row r="14" spans="1:23" x14ac:dyDescent="0.25">
      <c r="B14">
        <v>0.27500000000000002</v>
      </c>
      <c r="C14">
        <v>0.39100000000000001</v>
      </c>
      <c r="D14">
        <v>3.0000000000000001E-3</v>
      </c>
    </row>
    <row r="16" spans="1:23" x14ac:dyDescent="0.25">
      <c r="J16">
        <v>0</v>
      </c>
      <c r="K16">
        <v>11.779661016949156</v>
      </c>
      <c r="P16">
        <v>0</v>
      </c>
      <c r="Q16">
        <v>13.725490196078438</v>
      </c>
    </row>
    <row r="17" spans="10:17" x14ac:dyDescent="0.25">
      <c r="J17">
        <v>0.1</v>
      </c>
      <c r="K17">
        <v>12.175438596491222</v>
      </c>
      <c r="P17">
        <v>0.1</v>
      </c>
      <c r="Q17">
        <v>14.265306122448974</v>
      </c>
    </row>
    <row r="18" spans="10:17" x14ac:dyDescent="0.25">
      <c r="J18">
        <v>0.2</v>
      </c>
      <c r="K18">
        <v>12.618181818181823</v>
      </c>
      <c r="P18">
        <v>0.2</v>
      </c>
      <c r="Q18">
        <v>14.851063829787243</v>
      </c>
    </row>
    <row r="19" spans="10:17" x14ac:dyDescent="0.25">
      <c r="J19">
        <v>0.3</v>
      </c>
      <c r="K19">
        <v>13.249999999999988</v>
      </c>
      <c r="P19">
        <v>0.3</v>
      </c>
      <c r="Q19">
        <v>15.511111111111106</v>
      </c>
    </row>
    <row r="20" spans="10:17" x14ac:dyDescent="0.25">
      <c r="J20">
        <v>0.4</v>
      </c>
      <c r="K20">
        <v>13.84</v>
      </c>
      <c r="P20">
        <v>0.4</v>
      </c>
      <c r="Q20">
        <v>16.209302325581373</v>
      </c>
    </row>
    <row r="21" spans="10:17" x14ac:dyDescent="0.25">
      <c r="J21">
        <v>0.5</v>
      </c>
      <c r="K21">
        <v>14.35416666666668</v>
      </c>
    </row>
    <row r="23" spans="10:17" x14ac:dyDescent="0.25">
      <c r="Q23">
        <v>0</v>
      </c>
    </row>
    <row r="24" spans="10:17" x14ac:dyDescent="0.25">
      <c r="K24">
        <v>0.34100000000000003</v>
      </c>
      <c r="Q24">
        <v>-0.03</v>
      </c>
    </row>
    <row r="35" spans="2:9" x14ac:dyDescent="0.25">
      <c r="B35">
        <v>252</v>
      </c>
    </row>
    <row r="36" spans="2:9" x14ac:dyDescent="0.25">
      <c r="B36" s="11" t="s">
        <v>29</v>
      </c>
      <c r="C36" s="12" t="s">
        <v>28</v>
      </c>
      <c r="D36" s="12" t="s">
        <v>27</v>
      </c>
      <c r="E36" s="13" t="s">
        <v>1</v>
      </c>
      <c r="G36" s="21" t="s">
        <v>42</v>
      </c>
      <c r="H36">
        <v>0.05</v>
      </c>
      <c r="I36">
        <v>0.3348579863052677</v>
      </c>
    </row>
    <row r="37" spans="2:9" x14ac:dyDescent="0.25">
      <c r="B37" s="14">
        <v>0.05</v>
      </c>
      <c r="C37" s="15">
        <v>2.7867999999999999</v>
      </c>
      <c r="D37" s="15">
        <v>3.9479000000000002</v>
      </c>
      <c r="E37" s="16">
        <f t="shared" ref="E37:E42" si="6">(D37^2-C37^2)/(D37^2+C37^2)</f>
        <v>0.3348579863052677</v>
      </c>
      <c r="F37" s="20">
        <v>6.2046999999999998E-2</v>
      </c>
      <c r="G37" s="20">
        <v>0.77915999999999996</v>
      </c>
      <c r="H37">
        <v>0.28999999999999998</v>
      </c>
      <c r="I37">
        <v>0.14726377595003118</v>
      </c>
    </row>
    <row r="38" spans="2:9" x14ac:dyDescent="0.25">
      <c r="B38" s="14">
        <v>0.28999999999999998</v>
      </c>
      <c r="C38" s="15">
        <v>3.2881</v>
      </c>
      <c r="D38" s="15">
        <v>3.8138999999999998</v>
      </c>
      <c r="E38" s="16">
        <f t="shared" si="6"/>
        <v>0.14726377595003118</v>
      </c>
      <c r="F38" s="20">
        <v>4.7389000000000001E-2</v>
      </c>
      <c r="G38" s="20">
        <v>0.98165000000000002</v>
      </c>
      <c r="H38">
        <v>0.53</v>
      </c>
      <c r="I38">
        <v>8.9978213114966454E-2</v>
      </c>
    </row>
    <row r="39" spans="2:9" x14ac:dyDescent="0.25">
      <c r="B39" s="14">
        <v>0.53</v>
      </c>
      <c r="C39" s="15">
        <v>3.4178000000000002</v>
      </c>
      <c r="D39" s="15">
        <v>3.7404999999999999</v>
      </c>
      <c r="E39" s="16">
        <f t="shared" si="6"/>
        <v>8.9978213114966454E-2</v>
      </c>
      <c r="H39">
        <v>0.77</v>
      </c>
      <c r="I39">
        <v>6.2896923071404445E-2</v>
      </c>
    </row>
    <row r="40" spans="2:9" x14ac:dyDescent="0.25">
      <c r="B40" s="14">
        <v>0.77</v>
      </c>
      <c r="C40" s="15">
        <v>3.4796999999999998</v>
      </c>
      <c r="D40" s="15">
        <v>3.7059000000000002</v>
      </c>
      <c r="E40" s="16">
        <f t="shared" si="6"/>
        <v>6.2896923071404445E-2</v>
      </c>
      <c r="H40">
        <v>1.01</v>
      </c>
      <c r="I40">
        <v>4.5596258126894482E-2</v>
      </c>
    </row>
    <row r="41" spans="2:9" x14ac:dyDescent="0.25">
      <c r="B41" s="14">
        <v>1.01</v>
      </c>
      <c r="C41" s="15">
        <v>3.5171999999999999</v>
      </c>
      <c r="D41" s="15">
        <v>3.6814</v>
      </c>
      <c r="E41" s="16">
        <f t="shared" si="6"/>
        <v>4.5596258126894482E-2</v>
      </c>
      <c r="H41">
        <v>1.25</v>
      </c>
      <c r="I41">
        <v>3.3186339079237209E-2</v>
      </c>
    </row>
    <row r="42" spans="2:9" x14ac:dyDescent="0.25">
      <c r="B42" s="14">
        <v>1.25</v>
      </c>
      <c r="C42" s="15">
        <v>3.5430999999999999</v>
      </c>
      <c r="D42" s="15">
        <v>3.6627000000000001</v>
      </c>
      <c r="E42" s="16">
        <f t="shared" si="6"/>
        <v>3.3186339079237209E-2</v>
      </c>
    </row>
    <row r="45" spans="2:9" x14ac:dyDescent="0.25">
      <c r="B45">
        <v>275</v>
      </c>
    </row>
    <row r="46" spans="2:9" x14ac:dyDescent="0.25">
      <c r="B46" s="11" t="s">
        <v>29</v>
      </c>
      <c r="C46" s="12" t="s">
        <v>28</v>
      </c>
      <c r="D46" s="12" t="s">
        <v>27</v>
      </c>
      <c r="E46" s="13" t="s">
        <v>1</v>
      </c>
      <c r="G46" s="21" t="s">
        <v>42</v>
      </c>
      <c r="H46">
        <v>0.05</v>
      </c>
      <c r="I46">
        <v>0.34571109923235488</v>
      </c>
    </row>
    <row r="47" spans="2:9" x14ac:dyDescent="0.25">
      <c r="B47" s="14">
        <v>0.05</v>
      </c>
      <c r="C47" s="15">
        <v>2.7277</v>
      </c>
      <c r="D47" s="15">
        <v>3.9119000000000002</v>
      </c>
      <c r="E47" s="16">
        <f t="shared" ref="E47:E52" si="7">(D47^2-C47^2)/(D47^2+C47^2)</f>
        <v>0.34571109923235488</v>
      </c>
      <c r="F47" s="20">
        <v>6.2046999999999998E-2</v>
      </c>
      <c r="G47" s="20">
        <v>0.76995999999999998</v>
      </c>
      <c r="H47">
        <v>0.28999999999999998</v>
      </c>
      <c r="I47">
        <v>0.14407487917663772</v>
      </c>
    </row>
    <row r="48" spans="2:9" x14ac:dyDescent="0.25">
      <c r="B48" s="14">
        <v>0.28999999999999998</v>
      </c>
      <c r="C48" s="15">
        <v>3.2938999999999998</v>
      </c>
      <c r="D48" s="15">
        <v>3.8081999999999998</v>
      </c>
      <c r="E48" s="16">
        <f t="shared" si="7"/>
        <v>0.14407487917663772</v>
      </c>
      <c r="F48" s="20">
        <v>4.7389000000000001E-2</v>
      </c>
      <c r="G48" s="20">
        <v>0.96216000000000002</v>
      </c>
      <c r="H48">
        <v>0.53</v>
      </c>
      <c r="I48">
        <v>8.7317603434470994E-2</v>
      </c>
    </row>
    <row r="49" spans="2:9" x14ac:dyDescent="0.25">
      <c r="B49" s="14">
        <v>0.53</v>
      </c>
      <c r="C49" s="15">
        <v>3.4321999999999999</v>
      </c>
      <c r="D49" s="15">
        <v>3.7462</v>
      </c>
      <c r="E49" s="16">
        <f t="shared" si="7"/>
        <v>8.7317603434470994E-2</v>
      </c>
      <c r="H49">
        <v>0.77</v>
      </c>
      <c r="I49">
        <v>6.2042997444609088E-2</v>
      </c>
    </row>
    <row r="50" spans="2:9" x14ac:dyDescent="0.25">
      <c r="B50" s="14">
        <v>0.77</v>
      </c>
      <c r="C50" s="15">
        <v>3.484</v>
      </c>
      <c r="D50" s="15">
        <v>3.7073</v>
      </c>
      <c r="E50" s="16">
        <f t="shared" si="7"/>
        <v>6.2042997444609088E-2</v>
      </c>
      <c r="H50">
        <v>1.01</v>
      </c>
      <c r="I50">
        <v>4.4359687243398616E-2</v>
      </c>
    </row>
    <row r="51" spans="2:9" x14ac:dyDescent="0.25">
      <c r="B51" s="14">
        <v>1.01</v>
      </c>
      <c r="C51" s="15">
        <v>3.5228999999999999</v>
      </c>
      <c r="D51" s="15">
        <v>3.6827999999999999</v>
      </c>
      <c r="E51" s="16">
        <f t="shared" si="7"/>
        <v>4.4359687243398616E-2</v>
      </c>
      <c r="H51">
        <v>1.25</v>
      </c>
      <c r="I51">
        <v>3.3555043188449513E-2</v>
      </c>
    </row>
    <row r="52" spans="2:9" x14ac:dyDescent="0.25">
      <c r="B52" s="14">
        <v>1.25</v>
      </c>
      <c r="C52" s="15">
        <v>3.5445000000000002</v>
      </c>
      <c r="D52" s="15">
        <v>3.6655000000000002</v>
      </c>
      <c r="E52" s="16">
        <f t="shared" si="7"/>
        <v>3.3555043188449513E-2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A627-5AD6-4DBF-B35D-AA71A4FC1916}">
  <dimension ref="B2:P83"/>
  <sheetViews>
    <sheetView workbookViewId="0">
      <selection activeCell="G36" sqref="G36"/>
    </sheetView>
  </sheetViews>
  <sheetFormatPr defaultRowHeight="15" x14ac:dyDescent="0.25"/>
  <sheetData>
    <row r="2" spans="2:5" x14ac:dyDescent="0.25">
      <c r="B2" t="s">
        <v>30</v>
      </c>
    </row>
    <row r="3" spans="2:5" x14ac:dyDescent="0.25">
      <c r="B3" t="s">
        <v>31</v>
      </c>
      <c r="C3" t="s">
        <v>32</v>
      </c>
      <c r="D3" t="s">
        <v>19</v>
      </c>
      <c r="E3" t="s">
        <v>33</v>
      </c>
    </row>
    <row r="4" spans="2:5" x14ac:dyDescent="0.25">
      <c r="B4">
        <v>0.15</v>
      </c>
      <c r="C4">
        <v>0.34</v>
      </c>
      <c r="D4">
        <v>4.5319000000000003</v>
      </c>
      <c r="E4">
        <v>-37.545200000000001</v>
      </c>
    </row>
    <row r="5" spans="2:5" x14ac:dyDescent="0.25">
      <c r="B5">
        <v>0.15</v>
      </c>
      <c r="C5">
        <v>0.36</v>
      </c>
      <c r="D5">
        <v>4.2628000000000004</v>
      </c>
      <c r="E5">
        <v>-36.411299999999997</v>
      </c>
    </row>
    <row r="6" spans="2:5" x14ac:dyDescent="0.25">
      <c r="B6">
        <v>0.15</v>
      </c>
      <c r="C6">
        <v>0.38</v>
      </c>
      <c r="D6">
        <v>4.0861000000000001</v>
      </c>
      <c r="E6">
        <v>-37.922699999999999</v>
      </c>
    </row>
    <row r="7" spans="2:5" x14ac:dyDescent="0.25">
      <c r="B7">
        <v>0.15</v>
      </c>
      <c r="C7">
        <v>0.4</v>
      </c>
      <c r="D7">
        <v>3.9015</v>
      </c>
      <c r="E7">
        <v>-36.195099999999996</v>
      </c>
    </row>
    <row r="8" spans="2:5" x14ac:dyDescent="0.25">
      <c r="B8">
        <v>0.2</v>
      </c>
      <c r="C8">
        <v>0.34</v>
      </c>
      <c r="D8">
        <v>3.7915000000000001</v>
      </c>
      <c r="E8">
        <v>-44.752400000000002</v>
      </c>
    </row>
    <row r="9" spans="2:5" x14ac:dyDescent="0.25">
      <c r="B9">
        <v>0.2</v>
      </c>
      <c r="C9">
        <v>0.36</v>
      </c>
      <c r="D9">
        <v>3.62</v>
      </c>
      <c r="E9">
        <v>-41.591500000000003</v>
      </c>
    </row>
    <row r="10" spans="2:5" x14ac:dyDescent="0.25">
      <c r="B10">
        <v>0.2</v>
      </c>
      <c r="C10">
        <v>0.38</v>
      </c>
      <c r="D10">
        <v>3.4733000000000001</v>
      </c>
      <c r="E10">
        <v>-44.286099999999998</v>
      </c>
    </row>
    <row r="11" spans="2:5" x14ac:dyDescent="0.25">
      <c r="B11">
        <v>0.2</v>
      </c>
      <c r="C11">
        <v>0.4</v>
      </c>
      <c r="D11">
        <v>3.3182</v>
      </c>
      <c r="E11">
        <v>-48.4041</v>
      </c>
    </row>
    <row r="12" spans="2:5" x14ac:dyDescent="0.25">
      <c r="B12">
        <v>0.22500000000000001</v>
      </c>
      <c r="C12">
        <v>0.4</v>
      </c>
      <c r="D12">
        <v>3.1177999999999999</v>
      </c>
      <c r="E12">
        <v>-45.857100000000003</v>
      </c>
    </row>
    <row r="13" spans="2:5" x14ac:dyDescent="0.25">
      <c r="B13">
        <v>0.22500000000000001</v>
      </c>
      <c r="C13">
        <v>0.38</v>
      </c>
      <c r="D13">
        <v>3.2867000000000002</v>
      </c>
      <c r="E13">
        <v>-45.0929</v>
      </c>
    </row>
    <row r="14" spans="2:5" x14ac:dyDescent="0.25">
      <c r="B14">
        <v>0.22500000000000001</v>
      </c>
      <c r="C14">
        <v>0.36</v>
      </c>
      <c r="D14">
        <v>3.4033000000000002</v>
      </c>
      <c r="E14">
        <v>-51.444400000000002</v>
      </c>
    </row>
    <row r="15" spans="2:5" x14ac:dyDescent="0.25">
      <c r="B15">
        <v>0.22500000000000001</v>
      </c>
      <c r="C15">
        <v>0.34</v>
      </c>
      <c r="D15">
        <v>3.5794000000000001</v>
      </c>
      <c r="E15">
        <v>-48.075200000000002</v>
      </c>
    </row>
    <row r="16" spans="2:5" x14ac:dyDescent="0.25">
      <c r="B16">
        <v>0.22500000000000001</v>
      </c>
      <c r="C16">
        <v>0.32</v>
      </c>
      <c r="D16">
        <v>3.7574000000000001</v>
      </c>
      <c r="E16">
        <v>-45.230499999999999</v>
      </c>
    </row>
    <row r="17" spans="2:5" x14ac:dyDescent="0.25">
      <c r="B17">
        <v>0.25</v>
      </c>
      <c r="C17">
        <v>0.4</v>
      </c>
      <c r="D17">
        <v>2.9941</v>
      </c>
      <c r="E17">
        <v>-49.138199999999998</v>
      </c>
    </row>
    <row r="18" spans="2:5" x14ac:dyDescent="0.25">
      <c r="B18">
        <v>0.25</v>
      </c>
      <c r="C18">
        <v>0.38</v>
      </c>
      <c r="D18">
        <v>3.1217999999999999</v>
      </c>
      <c r="E18">
        <v>-49.728400000000001</v>
      </c>
    </row>
    <row r="19" spans="2:5" x14ac:dyDescent="0.25">
      <c r="B19">
        <v>0.25</v>
      </c>
      <c r="C19">
        <v>0.36</v>
      </c>
      <c r="D19">
        <v>3.2475000000000001</v>
      </c>
      <c r="E19">
        <v>-47.821100000000001</v>
      </c>
    </row>
    <row r="20" spans="2:5" x14ac:dyDescent="0.25">
      <c r="B20">
        <v>0.25</v>
      </c>
      <c r="C20">
        <v>0.34</v>
      </c>
      <c r="D20">
        <v>3.3378000000000001</v>
      </c>
      <c r="E20">
        <v>-57.676900000000003</v>
      </c>
    </row>
    <row r="21" spans="2:5" x14ac:dyDescent="0.25">
      <c r="B21">
        <v>0.25</v>
      </c>
      <c r="C21">
        <v>0.32</v>
      </c>
      <c r="D21">
        <v>3.548</v>
      </c>
      <c r="E21">
        <v>-53.576999999999998</v>
      </c>
    </row>
    <row r="22" spans="2:5" x14ac:dyDescent="0.25">
      <c r="B22">
        <v>0.25</v>
      </c>
      <c r="C22">
        <v>0.3</v>
      </c>
      <c r="D22">
        <v>3.7149000000000001</v>
      </c>
      <c r="E22">
        <v>-42.750900000000001</v>
      </c>
    </row>
    <row r="23" spans="2:5" x14ac:dyDescent="0.25">
      <c r="B23">
        <v>0.25</v>
      </c>
      <c r="C23">
        <v>0.28000000000000003</v>
      </c>
      <c r="D23">
        <v>3.91</v>
      </c>
      <c r="E23">
        <v>-41.195099999999996</v>
      </c>
    </row>
    <row r="26" spans="2:5" x14ac:dyDescent="0.25">
      <c r="B26" t="s">
        <v>34</v>
      </c>
    </row>
    <row r="27" spans="2:5" x14ac:dyDescent="0.25">
      <c r="B27" t="s">
        <v>31</v>
      </c>
      <c r="C27" t="s">
        <v>32</v>
      </c>
      <c r="D27" t="s">
        <v>19</v>
      </c>
    </row>
    <row r="28" spans="2:5" x14ac:dyDescent="0.25">
      <c r="B28">
        <v>0.22500000000000001</v>
      </c>
      <c r="C28">
        <v>0.33750000000000002</v>
      </c>
      <c r="D28">
        <v>3.6015999999999999</v>
      </c>
    </row>
    <row r="39" spans="3:4" x14ac:dyDescent="0.25">
      <c r="C39">
        <v>0.45350000000000001</v>
      </c>
      <c r="D39">
        <v>3.5550000000000002</v>
      </c>
    </row>
    <row r="40" spans="3:4" x14ac:dyDescent="0.25">
      <c r="C40">
        <v>0.45319999999999999</v>
      </c>
      <c r="D40">
        <v>3.6514000000000002</v>
      </c>
    </row>
    <row r="41" spans="3:4" x14ac:dyDescent="0.25">
      <c r="C41">
        <v>0.45334999999999998</v>
      </c>
    </row>
    <row r="76" spans="3:16" x14ac:dyDescent="0.25">
      <c r="C76" t="s">
        <v>37</v>
      </c>
    </row>
    <row r="77" spans="3:16" x14ac:dyDescent="0.25">
      <c r="C77" t="s">
        <v>31</v>
      </c>
      <c r="D77" t="s">
        <v>38</v>
      </c>
      <c r="J77" t="s">
        <v>31</v>
      </c>
      <c r="K77" t="s">
        <v>32</v>
      </c>
      <c r="L77" t="s">
        <v>19</v>
      </c>
      <c r="N77" t="s">
        <v>31</v>
      </c>
      <c r="O77" t="s">
        <v>32</v>
      </c>
      <c r="P77" t="s">
        <v>19</v>
      </c>
    </row>
    <row r="78" spans="3:16" x14ac:dyDescent="0.25">
      <c r="C78">
        <v>0.2</v>
      </c>
      <c r="D78" t="s">
        <v>39</v>
      </c>
      <c r="J78">
        <v>0.22</v>
      </c>
      <c r="K78">
        <v>0.3</v>
      </c>
      <c r="L78">
        <v>4.0859049207672999</v>
      </c>
      <c r="N78">
        <v>0.24</v>
      </c>
      <c r="O78">
        <v>0.3</v>
      </c>
      <c r="P78">
        <v>4.0859049207672999</v>
      </c>
    </row>
    <row r="79" spans="3:16" x14ac:dyDescent="0.25">
      <c r="C79">
        <v>0.22</v>
      </c>
      <c r="J79">
        <v>0.22</v>
      </c>
      <c r="K79">
        <v>0.32</v>
      </c>
      <c r="L79">
        <v>3.8590492076730998</v>
      </c>
      <c r="N79">
        <v>0.24</v>
      </c>
      <c r="O79">
        <v>0.32</v>
      </c>
      <c r="P79">
        <v>3.8590492076730998</v>
      </c>
    </row>
    <row r="80" spans="3:16" x14ac:dyDescent="0.25">
      <c r="C80">
        <v>0.24</v>
      </c>
      <c r="J80">
        <v>0.22</v>
      </c>
      <c r="K80">
        <v>0.34</v>
      </c>
      <c r="L80">
        <v>3.8590492076730998</v>
      </c>
      <c r="N80">
        <v>0.24</v>
      </c>
      <c r="O80">
        <v>0.34</v>
      </c>
      <c r="P80">
        <v>3.8590492076730998</v>
      </c>
    </row>
    <row r="81" spans="3:16" x14ac:dyDescent="0.25">
      <c r="C81">
        <v>0.26</v>
      </c>
      <c r="J81">
        <v>0.22</v>
      </c>
      <c r="K81">
        <v>0.36</v>
      </c>
      <c r="L81">
        <v>3.8990825688072999</v>
      </c>
      <c r="N81">
        <v>0.24</v>
      </c>
      <c r="O81">
        <v>0.36</v>
      </c>
      <c r="P81">
        <v>3.8990825688072999</v>
      </c>
    </row>
    <row r="82" spans="3:16" x14ac:dyDescent="0.25">
      <c r="C82">
        <v>0.28000000000000003</v>
      </c>
      <c r="J82">
        <v>0.22</v>
      </c>
      <c r="K82">
        <v>0.38</v>
      </c>
      <c r="L82">
        <v>3.7589658048374002</v>
      </c>
      <c r="N82">
        <v>0.24</v>
      </c>
      <c r="O82">
        <v>0.38</v>
      </c>
      <c r="P82">
        <v>3.7589658048374002</v>
      </c>
    </row>
    <row r="83" spans="3:16" x14ac:dyDescent="0.25">
      <c r="C83">
        <v>0.3</v>
      </c>
      <c r="J83">
        <v>0.22</v>
      </c>
      <c r="K83">
        <v>0.4</v>
      </c>
      <c r="L83">
        <v>3.3619683069224</v>
      </c>
      <c r="N83">
        <v>0.24</v>
      </c>
      <c r="O83">
        <v>0.4</v>
      </c>
      <c r="P83">
        <v>3.3619683069224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1EC6-69F7-487F-B9CB-70A63808C60E}">
  <dimension ref="B3:I13"/>
  <sheetViews>
    <sheetView workbookViewId="0">
      <selection activeCell="B4" sqref="B4:I13"/>
    </sheetView>
  </sheetViews>
  <sheetFormatPr defaultRowHeight="15" x14ac:dyDescent="0.25"/>
  <cols>
    <col min="2" max="2" width="12.28515625" customWidth="1"/>
  </cols>
  <sheetData>
    <row r="3" spans="2:9" x14ac:dyDescent="0.25">
      <c r="B3" t="s">
        <v>30</v>
      </c>
    </row>
    <row r="4" spans="2:9" x14ac:dyDescent="0.25">
      <c r="B4" s="8" t="s">
        <v>21</v>
      </c>
      <c r="C4" s="9" t="s">
        <v>19</v>
      </c>
      <c r="D4" s="9" t="s">
        <v>22</v>
      </c>
      <c r="E4" s="9" t="s">
        <v>20</v>
      </c>
      <c r="F4" s="9" t="s">
        <v>23</v>
      </c>
      <c r="G4" s="9" t="s">
        <v>24</v>
      </c>
      <c r="H4" s="9" t="s">
        <v>25</v>
      </c>
      <c r="I4" s="10" t="s">
        <v>5</v>
      </c>
    </row>
    <row r="5" spans="2:9" x14ac:dyDescent="0.25">
      <c r="B5" s="6">
        <v>-0.2</v>
      </c>
      <c r="C5" s="5">
        <v>6.95</v>
      </c>
      <c r="D5" s="5">
        <v>-80.69</v>
      </c>
      <c r="E5" s="5">
        <v>6.62</v>
      </c>
      <c r="F5" s="5">
        <f t="shared" ref="F5:F13" si="0">D5-90</f>
        <v>-170.69</v>
      </c>
      <c r="G5" s="5">
        <v>7.29</v>
      </c>
      <c r="H5" s="5">
        <f>D5+90</f>
        <v>9.3100000000000023</v>
      </c>
      <c r="I5" s="7">
        <f t="shared" ref="I5:I13" si="1">ABS(C5/(E5-G5))</f>
        <v>10.37313432835821</v>
      </c>
    </row>
    <row r="6" spans="2:9" x14ac:dyDescent="0.25">
      <c r="B6" s="6">
        <v>-0.4</v>
      </c>
      <c r="C6" s="5">
        <v>6.9</v>
      </c>
      <c r="D6" s="5">
        <v>-82.36</v>
      </c>
      <c r="E6" s="5">
        <v>6.56</v>
      </c>
      <c r="F6" s="5">
        <f t="shared" si="0"/>
        <v>-172.36</v>
      </c>
      <c r="G6" s="5">
        <v>7.26</v>
      </c>
      <c r="H6" s="5">
        <f t="shared" ref="H6:H13" si="2">D6+90</f>
        <v>7.6400000000000006</v>
      </c>
      <c r="I6" s="7">
        <f t="shared" si="1"/>
        <v>9.8571428571428559</v>
      </c>
    </row>
    <row r="7" spans="2:9" x14ac:dyDescent="0.25">
      <c r="B7" s="6">
        <v>0.66666665999999997</v>
      </c>
      <c r="C7" s="5">
        <v>3.63</v>
      </c>
      <c r="D7" s="5">
        <v>165.41</v>
      </c>
      <c r="E7" s="5">
        <v>3.4380000000000002</v>
      </c>
      <c r="F7" s="5">
        <f t="shared" si="0"/>
        <v>75.41</v>
      </c>
      <c r="G7" s="5">
        <v>3.8119999999999998</v>
      </c>
      <c r="H7" s="5">
        <f t="shared" si="2"/>
        <v>255.41</v>
      </c>
      <c r="I7" s="7">
        <f t="shared" si="1"/>
        <v>9.7058823529411846</v>
      </c>
    </row>
    <row r="8" spans="2:9" x14ac:dyDescent="0.25">
      <c r="B8" s="6">
        <v>1.6</v>
      </c>
      <c r="C8" s="5">
        <v>4.157</v>
      </c>
      <c r="D8" s="5">
        <v>127.23</v>
      </c>
      <c r="E8" s="5">
        <v>4.0019999999999998</v>
      </c>
      <c r="F8" s="5">
        <f t="shared" si="0"/>
        <v>37.230000000000004</v>
      </c>
      <c r="G8" s="5">
        <v>4.4509999999999996</v>
      </c>
      <c r="H8" s="5">
        <f t="shared" si="2"/>
        <v>217.23000000000002</v>
      </c>
      <c r="I8" s="7">
        <f t="shared" si="1"/>
        <v>9.2583518930957709</v>
      </c>
    </row>
    <row r="9" spans="2:9" x14ac:dyDescent="0.25">
      <c r="B9" s="6">
        <v>2.4</v>
      </c>
      <c r="C9" s="5">
        <v>4.1479999999999997</v>
      </c>
      <c r="D9" s="5">
        <v>129.68</v>
      </c>
      <c r="E9" s="5">
        <v>3.9750000000000001</v>
      </c>
      <c r="F9" s="5">
        <f t="shared" si="0"/>
        <v>39.680000000000007</v>
      </c>
      <c r="G9" s="5">
        <v>4.4909999999999997</v>
      </c>
      <c r="H9" s="5">
        <f t="shared" si="2"/>
        <v>219.68</v>
      </c>
      <c r="I9" s="7">
        <f t="shared" si="1"/>
        <v>8.038759689922486</v>
      </c>
    </row>
    <row r="10" spans="2:9" x14ac:dyDescent="0.25">
      <c r="B10" s="6">
        <v>3</v>
      </c>
      <c r="C10" s="5">
        <v>4.1059999999999999</v>
      </c>
      <c r="D10" s="5">
        <v>138.69999999999999</v>
      </c>
      <c r="E10" s="5">
        <v>3.9489999999999998</v>
      </c>
      <c r="F10" s="5">
        <f t="shared" si="0"/>
        <v>48.699999999999989</v>
      </c>
      <c r="G10" s="5">
        <v>4.4889999999999999</v>
      </c>
      <c r="H10" s="5">
        <f t="shared" si="2"/>
        <v>228.7</v>
      </c>
      <c r="I10" s="7">
        <f t="shared" si="1"/>
        <v>7.6037037037037027</v>
      </c>
    </row>
    <row r="11" spans="2:9" x14ac:dyDescent="0.25">
      <c r="B11" s="6">
        <v>0.5</v>
      </c>
      <c r="C11" s="5">
        <v>4.17</v>
      </c>
      <c r="D11" s="5">
        <v>116.13</v>
      </c>
      <c r="E11" s="5">
        <v>4.0490000000000004</v>
      </c>
      <c r="F11" s="5">
        <f t="shared" si="0"/>
        <v>26.129999999999995</v>
      </c>
      <c r="G11" s="5">
        <v>4.3540000000000001</v>
      </c>
      <c r="H11" s="5">
        <f t="shared" si="2"/>
        <v>206.13</v>
      </c>
      <c r="I11" s="7">
        <f t="shared" si="1"/>
        <v>13.672131147540997</v>
      </c>
    </row>
    <row r="12" spans="2:9" x14ac:dyDescent="0.25">
      <c r="B12" s="6">
        <v>0.52</v>
      </c>
      <c r="C12" s="5">
        <v>4.1950000000000003</v>
      </c>
      <c r="D12" s="5">
        <v>115.96</v>
      </c>
      <c r="E12" s="5">
        <v>4.07</v>
      </c>
      <c r="F12" s="5">
        <f t="shared" si="0"/>
        <v>25.959999999999994</v>
      </c>
      <c r="G12" s="5">
        <v>4.3860000000000001</v>
      </c>
      <c r="H12" s="5">
        <f t="shared" si="2"/>
        <v>205.95999999999998</v>
      </c>
      <c r="I12" s="7">
        <f t="shared" si="1"/>
        <v>13.27531645569621</v>
      </c>
    </row>
    <row r="13" spans="2:9" x14ac:dyDescent="0.25">
      <c r="B13" s="6">
        <v>0.51</v>
      </c>
      <c r="C13" s="5">
        <v>3.8580000000000001</v>
      </c>
      <c r="D13" s="5">
        <v>161.29</v>
      </c>
      <c r="E13" s="5">
        <v>3.8180000000000001</v>
      </c>
      <c r="F13" s="5">
        <f t="shared" si="0"/>
        <v>71.289999999999992</v>
      </c>
      <c r="G13" s="5">
        <v>4.0629999999999997</v>
      </c>
      <c r="H13" s="5">
        <f t="shared" si="2"/>
        <v>251.29</v>
      </c>
      <c r="I13" s="7">
        <f t="shared" si="1"/>
        <v>15.746938775510227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2EB3-244B-48AB-9E1D-E19B9F4F663D}">
  <dimension ref="B3:J32"/>
  <sheetViews>
    <sheetView workbookViewId="0">
      <selection activeCell="B4" sqref="B4:E7"/>
    </sheetView>
  </sheetViews>
  <sheetFormatPr defaultRowHeight="15" x14ac:dyDescent="0.25"/>
  <cols>
    <col min="2" max="2" width="9.85546875" customWidth="1"/>
    <col min="3" max="3" width="21.7109375" customWidth="1"/>
    <col min="4" max="4" width="16.85546875" customWidth="1"/>
  </cols>
  <sheetData>
    <row r="3" spans="2:10" x14ac:dyDescent="0.25">
      <c r="B3" t="s">
        <v>35</v>
      </c>
      <c r="I3" t="s">
        <v>1</v>
      </c>
      <c r="J3" t="s">
        <v>2</v>
      </c>
    </row>
    <row r="4" spans="2:10" x14ac:dyDescent="0.25">
      <c r="B4" s="17" t="s">
        <v>29</v>
      </c>
      <c r="C4" s="17" t="s">
        <v>28</v>
      </c>
      <c r="D4" s="17" t="s">
        <v>27</v>
      </c>
      <c r="E4" s="17" t="s">
        <v>1</v>
      </c>
      <c r="I4">
        <v>12</v>
      </c>
      <c r="J4">
        <v>6.2046860195077741E-2</v>
      </c>
    </row>
    <row r="5" spans="2:10" x14ac:dyDescent="0.25">
      <c r="B5" s="15">
        <v>0.63181818000000001</v>
      </c>
      <c r="C5" s="15">
        <v>3.4594999999999998</v>
      </c>
      <c r="D5" s="15">
        <v>3.7376</v>
      </c>
      <c r="E5" s="15">
        <f t="shared" ref="E5:E12" si="0">(D5^2-C5^2)/(D5^2+C5^2)</f>
        <v>7.7165911227004946E-2</v>
      </c>
      <c r="I5">
        <v>23</v>
      </c>
      <c r="J5">
        <v>4.7388632927831797E-2</v>
      </c>
    </row>
    <row r="6" spans="2:10" x14ac:dyDescent="0.25">
      <c r="B6" s="15">
        <v>0.70909090909000005</v>
      </c>
      <c r="C6" s="15">
        <v>3.4725000000000001</v>
      </c>
      <c r="D6" s="15">
        <v>3.7261000000000002</v>
      </c>
      <c r="E6" s="15">
        <f t="shared" si="0"/>
        <v>7.0370808306113183E-2</v>
      </c>
      <c r="I6">
        <v>34</v>
      </c>
      <c r="J6">
        <v>6.204939095583497E-2</v>
      </c>
    </row>
    <row r="7" spans="2:10" x14ac:dyDescent="0.25">
      <c r="B7" s="15">
        <v>0.78636362999999998</v>
      </c>
      <c r="C7" s="15">
        <v>3.4868999999999999</v>
      </c>
      <c r="D7" s="15">
        <v>3.7130999999999998</v>
      </c>
      <c r="E7" s="15">
        <f t="shared" si="0"/>
        <v>6.2771377547781296E-2</v>
      </c>
    </row>
    <row r="8" spans="2:10" x14ac:dyDescent="0.25">
      <c r="B8" s="15">
        <v>0.86386386386299996</v>
      </c>
      <c r="C8" s="15">
        <v>3.5028000000000001</v>
      </c>
      <c r="D8" s="15">
        <v>3.7059000000000002</v>
      </c>
      <c r="E8" s="15">
        <f t="shared" si="0"/>
        <v>5.6303885306661236E-2</v>
      </c>
    </row>
    <row r="9" spans="2:10" x14ac:dyDescent="0.25">
      <c r="B9" s="15">
        <v>0.94090909089999997</v>
      </c>
      <c r="C9" s="15">
        <v>3.52</v>
      </c>
      <c r="D9" s="15">
        <v>3.7000999999999999</v>
      </c>
      <c r="E9" s="15">
        <f t="shared" si="0"/>
        <v>4.9857483587811904E-2</v>
      </c>
    </row>
    <row r="10" spans="2:10" x14ac:dyDescent="0.25">
      <c r="B10" s="15">
        <v>1.018181818</v>
      </c>
      <c r="C10" s="15">
        <v>3.5345</v>
      </c>
      <c r="D10" s="15">
        <v>3.6958000000000002</v>
      </c>
      <c r="E10" s="15">
        <f t="shared" si="0"/>
        <v>4.4595594389210402E-2</v>
      </c>
    </row>
    <row r="11" spans="2:10" x14ac:dyDescent="0.25">
      <c r="B11" s="18">
        <v>1.0954545449999999</v>
      </c>
      <c r="C11" s="18">
        <v>3.5430999999999999</v>
      </c>
      <c r="D11" s="18">
        <v>3.6886000000000001</v>
      </c>
      <c r="E11" s="18">
        <f t="shared" si="0"/>
        <v>4.022321855117935E-2</v>
      </c>
    </row>
    <row r="12" spans="2:10" x14ac:dyDescent="0.25">
      <c r="B12" s="15">
        <v>1.25</v>
      </c>
      <c r="C12" s="15">
        <v>3.5604</v>
      </c>
      <c r="D12" s="15">
        <v>3.68</v>
      </c>
      <c r="E12" s="18">
        <f t="shared" si="0"/>
        <v>3.3027836871991748E-2</v>
      </c>
    </row>
    <row r="14" spans="2:10" x14ac:dyDescent="0.25">
      <c r="B14" t="s">
        <v>36</v>
      </c>
    </row>
    <row r="15" spans="2:10" x14ac:dyDescent="0.25">
      <c r="B15" s="11" t="s">
        <v>29</v>
      </c>
      <c r="C15" s="12" t="s">
        <v>28</v>
      </c>
      <c r="D15" s="12" t="s">
        <v>27</v>
      </c>
      <c r="E15" s="13" t="s">
        <v>1</v>
      </c>
    </row>
    <row r="16" spans="2:10" x14ac:dyDescent="0.25">
      <c r="B16" s="14">
        <v>0.84</v>
      </c>
      <c r="C16" s="15">
        <v>3.7858999999999998</v>
      </c>
      <c r="D16" s="15">
        <v>4.0956000000000001</v>
      </c>
      <c r="E16" s="16">
        <f>(D16^2-C16^2)/(D16^2+C16^2)</f>
        <v>7.8467941715857192E-2</v>
      </c>
    </row>
    <row r="17" spans="2:9" x14ac:dyDescent="0.25">
      <c r="B17" s="14">
        <v>0.96</v>
      </c>
      <c r="C17" s="15">
        <v>3.8641999999999999</v>
      </c>
      <c r="D17" s="15">
        <v>4.0811999999999999</v>
      </c>
      <c r="E17" s="16">
        <f>(D17^2-C17^2)/(D17^2+C17^2)</f>
        <v>5.4582087148377638E-2</v>
      </c>
    </row>
    <row r="18" spans="2:9" x14ac:dyDescent="0.25">
      <c r="B18" s="14">
        <v>1.08</v>
      </c>
      <c r="C18" s="15">
        <v>3.9317000000000002</v>
      </c>
      <c r="D18" s="15">
        <v>4.1100000000000003</v>
      </c>
      <c r="E18" s="16">
        <f>(D18^2-C18^2)/(D18^2+C18^2)</f>
        <v>4.4322069159820225E-2</v>
      </c>
    </row>
    <row r="19" spans="2:9" x14ac:dyDescent="0.25">
      <c r="B19" s="14">
        <v>0.91100000000000003</v>
      </c>
      <c r="C19" s="15">
        <v>3.9037999999999999</v>
      </c>
      <c r="D19" s="15">
        <v>4.1505000000000001</v>
      </c>
      <c r="E19" s="16">
        <f>(D19^2-C19^2)/(D19^2+C19^2)</f>
        <v>6.1201785327050819E-2</v>
      </c>
    </row>
    <row r="20" spans="2:9" x14ac:dyDescent="0.25">
      <c r="B20" s="14">
        <v>1.03</v>
      </c>
      <c r="C20" s="15">
        <v>3.9037999999999999</v>
      </c>
      <c r="D20" s="15">
        <v>4.1505000000000001</v>
      </c>
      <c r="E20" s="16">
        <f>(D20^2-C20^2)/(D20^2+C20^2)</f>
        <v>6.1201785327050819E-2</v>
      </c>
    </row>
    <row r="23" spans="2:9" x14ac:dyDescent="0.25">
      <c r="H23" s="14">
        <v>0.1</v>
      </c>
      <c r="I23">
        <v>0.24695132711618101</v>
      </c>
    </row>
    <row r="24" spans="2:9" x14ac:dyDescent="0.25">
      <c r="H24" s="14">
        <v>0.2</v>
      </c>
      <c r="I24">
        <v>0.18629289135483407</v>
      </c>
    </row>
    <row r="25" spans="2:9" x14ac:dyDescent="0.25">
      <c r="C25" s="19">
        <v>0.63181818000000001</v>
      </c>
      <c r="D25" s="19">
        <v>7.7165911000000004E-2</v>
      </c>
      <c r="H25" s="14">
        <v>0.3</v>
      </c>
      <c r="I25">
        <v>0.15566950753325648</v>
      </c>
    </row>
    <row r="26" spans="2:9" x14ac:dyDescent="0.25">
      <c r="C26" s="19">
        <v>0.70909090900000005</v>
      </c>
      <c r="D26" s="19">
        <v>7.0370808000000007E-2</v>
      </c>
      <c r="H26" s="14">
        <v>0.4</v>
      </c>
      <c r="I26">
        <v>0.10473752693918446</v>
      </c>
    </row>
    <row r="27" spans="2:9" x14ac:dyDescent="0.25">
      <c r="C27" s="19">
        <v>0.78636362999999998</v>
      </c>
      <c r="D27" s="19">
        <v>6.2771378000000003E-2</v>
      </c>
      <c r="H27" s="14">
        <v>0.5333</v>
      </c>
      <c r="I27">
        <v>8.5109591125322348E-2</v>
      </c>
    </row>
    <row r="28" spans="2:9" x14ac:dyDescent="0.25">
      <c r="C28" s="19">
        <v>0.86386386400000004</v>
      </c>
      <c r="D28" s="19">
        <v>5.6303884999999998E-2</v>
      </c>
      <c r="H28" s="14">
        <v>0.66669999999999996</v>
      </c>
      <c r="I28">
        <v>7.0678019890091787E-2</v>
      </c>
    </row>
    <row r="29" spans="2:9" x14ac:dyDescent="0.25">
      <c r="C29" s="19">
        <v>0.94090909099999998</v>
      </c>
      <c r="D29" s="19">
        <v>4.9857484000000001E-2</v>
      </c>
      <c r="H29" s="14">
        <v>0.8</v>
      </c>
      <c r="I29">
        <v>5.9762793155830322E-2</v>
      </c>
    </row>
    <row r="30" spans="2:9" x14ac:dyDescent="0.25">
      <c r="C30" s="19">
        <v>1.018181818</v>
      </c>
      <c r="D30" s="19">
        <v>4.4595594000000002E-2</v>
      </c>
    </row>
    <row r="31" spans="2:9" x14ac:dyDescent="0.25">
      <c r="C31" s="19">
        <v>1.0954545449999999</v>
      </c>
      <c r="D31" s="19">
        <v>4.0223218999999998E-2</v>
      </c>
    </row>
    <row r="32" spans="2:9" x14ac:dyDescent="0.25">
      <c r="C32" s="19">
        <v>1.25</v>
      </c>
      <c r="D32" s="19">
        <v>3.3027836999999997E-2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Resonator Synthesis</vt:lpstr>
      <vt:lpstr>Qext Synthesis</vt:lpstr>
      <vt:lpstr>K 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2023-11-20T22:01:01Z</dcterms:created>
  <dcterms:modified xsi:type="dcterms:W3CDTF">2023-12-09T05:09:32Z</dcterms:modified>
</cp:coreProperties>
</file>