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"/>
    </mc:Choice>
  </mc:AlternateContent>
  <xr:revisionPtr revIDLastSave="0" documentId="13_ncr:1_{3DF4436D-7204-1040-A5F4-E35B6B18F9FB}" xr6:coauthVersionLast="47" xr6:coauthVersionMax="47" xr10:uidLastSave="{00000000-0000-0000-0000-000000000000}"/>
  <bookViews>
    <workbookView xWindow="0" yWindow="500" windowWidth="25600" windowHeight="16000" xr2:uid="{00000000-000D-0000-FFFF-FFFF00000000}"/>
  </bookViews>
  <sheets>
    <sheet name="Portfolio" sheetId="1" r:id="rId1"/>
  </sheets>
  <definedNames>
    <definedName name="solver_adj" localSheetId="0" hidden="1">Portfolio!$D$55:$D$56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Portfolio!$D$57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Portfolio!$D$18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Portfolio!$F$57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C46" i="1"/>
  <c r="B32" i="1" l="1"/>
  <c r="F23" i="1"/>
  <c r="E23" i="1"/>
  <c r="C23" i="1" s="1"/>
  <c r="D57" i="1"/>
  <c r="B18" i="1"/>
  <c r="F14" i="1"/>
  <c r="G14" i="1"/>
  <c r="E14" i="1"/>
  <c r="D14" i="1"/>
  <c r="D23" i="1" l="1"/>
  <c r="C31" i="1" s="1"/>
  <c r="B31" i="1"/>
  <c r="B68" i="1"/>
  <c r="C40" i="1" s="1"/>
  <c r="C68" i="1"/>
  <c r="E40" i="1" s="1"/>
  <c r="C18" i="1"/>
  <c r="H14" i="1"/>
  <c r="D40" i="1" l="1"/>
  <c r="C43" i="1" s="1"/>
</calcChain>
</file>

<file path=xl/sharedStrings.xml><?xml version="1.0" encoding="utf-8"?>
<sst xmlns="http://schemas.openxmlformats.org/spreadsheetml/2006/main" count="63" uniqueCount="33">
  <si>
    <t>Stocks</t>
  </si>
  <si>
    <t>High-yield Bonds</t>
  </si>
  <si>
    <t>Expected Return</t>
  </si>
  <si>
    <t>Standard Deviation</t>
  </si>
  <si>
    <t>Correlations</t>
  </si>
  <si>
    <t>Government Bonds</t>
  </si>
  <si>
    <t>High-Yield Bonds</t>
  </si>
  <si>
    <t>Asset Class</t>
  </si>
  <si>
    <t>Excess correlation</t>
  </si>
  <si>
    <t>Stock Excess Return</t>
  </si>
  <si>
    <t>HY Bonds excess return</t>
  </si>
  <si>
    <t>Stock Excess Risk</t>
  </si>
  <si>
    <t>HY Bonds excess risk</t>
  </si>
  <si>
    <t>Excess Return</t>
  </si>
  <si>
    <t>Excess Risk</t>
  </si>
  <si>
    <t>E ( r )</t>
  </si>
  <si>
    <t>Porfolio expected Return(assuming 50/50 weights</t>
  </si>
  <si>
    <t>Portfolio SD(Assuming 50/50 weights)</t>
  </si>
  <si>
    <t>Portfolio Sd( optimal weights)</t>
  </si>
  <si>
    <t>Weights</t>
  </si>
  <si>
    <t>optimal risky portfolio</t>
  </si>
  <si>
    <t>Gov Bonds</t>
  </si>
  <si>
    <t xml:space="preserve">E ( r ) </t>
  </si>
  <si>
    <t>E (sd)</t>
  </si>
  <si>
    <t>Portfolio Sharpe Ratio(Optimal Weights)</t>
  </si>
  <si>
    <t>( The optimal weights are in the table below)</t>
  </si>
  <si>
    <t>Capital Market Line</t>
  </si>
  <si>
    <t>Risky Asset Portfolio</t>
  </si>
  <si>
    <t>Intercept(Gov Bonds)</t>
  </si>
  <si>
    <t>Weights ( Optimal )</t>
  </si>
  <si>
    <t>Funded Ratio</t>
  </si>
  <si>
    <t>Since the value of the assets is higher than the prevent value of the liabilities, The investor should be able to cover all the liability payments, and have extra 1.5% of assets' value, so the imvestor is secure.</t>
  </si>
  <si>
    <t xml:space="preserve">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</si>
</sst>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%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67" fontId="0" fillId="2" borderId="0" xfId="0" applyNumberFormat="1" applyFill="1"/>
    <xf numFmtId="9" fontId="0" fillId="2" borderId="0" xfId="0" applyNumberFormat="1" applyFill="1"/>
    <xf numFmtId="0" fontId="5" fillId="0" borderId="0" xfId="0" applyFont="1"/>
    <xf numFmtId="2" fontId="6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0" fontId="2" fillId="0" borderId="0" xfId="1" applyNumberFormat="1" applyFont="1" applyAlignment="1">
      <alignment horizontal="center"/>
    </xf>
    <xf numFmtId="10" fontId="2" fillId="2" borderId="0" xfId="1" applyNumberFormat="1" applyFont="1" applyFill="1" applyAlignment="1">
      <alignment horizontal="center"/>
    </xf>
    <xf numFmtId="10" fontId="2" fillId="2" borderId="0" xfId="0" applyNumberFormat="1" applyFont="1" applyFill="1"/>
    <xf numFmtId="10" fontId="2" fillId="2" borderId="0" xfId="1" applyNumberFormat="1" applyFont="1" applyFill="1"/>
    <xf numFmtId="0" fontId="7" fillId="0" borderId="0" xfId="0" applyFont="1"/>
    <xf numFmtId="0" fontId="8" fillId="0" borderId="0" xfId="0" applyFont="1"/>
    <xf numFmtId="9" fontId="2" fillId="0" borderId="0" xfId="0" applyNumberFormat="1" applyFont="1"/>
    <xf numFmtId="0" fontId="6" fillId="2" borderId="0" xfId="0" applyFont="1" applyFill="1"/>
    <xf numFmtId="0" fontId="6" fillId="0" borderId="0" xfId="0" applyFont="1"/>
    <xf numFmtId="10" fontId="6" fillId="2" borderId="0" xfId="0" applyNumberFormat="1" applyFont="1" applyFill="1"/>
    <xf numFmtId="10" fontId="6" fillId="0" borderId="0" xfId="1" applyNumberFormat="1" applyFont="1"/>
    <xf numFmtId="10" fontId="6" fillId="2" borderId="0" xfId="1" applyNumberFormat="1" applyFont="1" applyFill="1"/>
    <xf numFmtId="10" fontId="6" fillId="0" borderId="0" xfId="0" applyNumberFormat="1" applyFont="1" applyAlignment="1">
      <alignment horizontal="center"/>
    </xf>
    <xf numFmtId="10" fontId="6" fillId="2" borderId="0" xfId="0" applyNumberFormat="1" applyFont="1" applyFill="1" applyAlignment="1">
      <alignment horizontal="center"/>
    </xf>
    <xf numFmtId="9" fontId="4" fillId="0" borderId="0" xfId="0" applyNumberFormat="1" applyFont="1"/>
    <xf numFmtId="0" fontId="6" fillId="3" borderId="0" xfId="0" applyFont="1" applyFill="1"/>
    <xf numFmtId="10" fontId="6" fillId="4" borderId="0" xfId="0" applyNumberFormat="1" applyFont="1" applyFill="1" applyAlignment="1">
      <alignment horizont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Capital</a:t>
            </a:r>
            <a:r>
              <a:rPr lang="en-US" baseline="0">
                <a:solidFill>
                  <a:srgbClr val="FF0000"/>
                </a:solidFill>
              </a:rPr>
              <a:t> Market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45113478462248E-2"/>
          <c:y val="2.2505932590287492E-2"/>
          <c:w val="0.85480778138026869"/>
          <c:h val="0.75296516589474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Portfolio!$C$31:$C$32</c:f>
              <c:numCache>
                <c:formatCode>0.00%</c:formatCode>
                <c:ptCount val="2"/>
                <c:pt idx="0">
                  <c:v>0.17561152271057165</c:v>
                </c:pt>
                <c:pt idx="1">
                  <c:v>0</c:v>
                </c:pt>
              </c:numCache>
            </c:numRef>
          </c:xVal>
          <c:yVal>
            <c:numRef>
              <c:f>Portfolio!$B$31:$B$32</c:f>
              <c:numCache>
                <c:formatCode>0.00%</c:formatCode>
                <c:ptCount val="2"/>
                <c:pt idx="0">
                  <c:v>7.1358184160999996E-2</c:v>
                </c:pt>
                <c:pt idx="1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6-304D-990E-B7438C03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74976"/>
        <c:axId val="900092304"/>
      </c:scatterChart>
      <c:valAx>
        <c:axId val="9004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92304"/>
        <c:crosses val="autoZero"/>
        <c:crossBetween val="midCat"/>
      </c:valAx>
      <c:valAx>
        <c:axId val="9000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19893</xdr:colOff>
      <xdr:row>24</xdr:row>
      <xdr:rowOff>60478</xdr:rowOff>
    </xdr:from>
    <xdr:to>
      <xdr:col>5</xdr:col>
      <xdr:colOff>668421</xdr:colOff>
      <xdr:row>37</xdr:row>
      <xdr:rowOff>90715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0D0FB-8A3C-BDA6-ED7D-C28C709E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6"/>
  <sheetViews>
    <sheetView tabSelected="1" topLeftCell="A82" zoomScale="67" zoomScaleNormal="75" workbookViewId="0">
      <selection activeCell="A81" sqref="A81"/>
    </sheetView>
  </sheetViews>
  <sheetFormatPr baseColWidth="10" defaultColWidth="8.83203125" defaultRowHeight="15" x14ac:dyDescent="0.2"/>
  <cols>
    <col min="1" max="1" width="42" customWidth="1"/>
    <col min="2" max="2" width="78.6640625" style="1" customWidth="1"/>
    <col min="3" max="3" width="64.33203125" style="2" customWidth="1"/>
    <col min="4" max="4" width="42.6640625" style="2" customWidth="1"/>
    <col min="5" max="5" width="28.5" customWidth="1"/>
    <col min="6" max="6" width="39.1640625" customWidth="1"/>
    <col min="7" max="7" width="24.1640625" customWidth="1"/>
    <col min="8" max="8" width="22.83203125" customWidth="1"/>
    <col min="9" max="9" width="18.1640625" customWidth="1"/>
    <col min="10" max="10" width="17.5" customWidth="1"/>
    <col min="11" max="11" width="18.6640625" customWidth="1"/>
    <col min="12" max="12" width="16.83203125" customWidth="1"/>
    <col min="13" max="13" width="19" customWidth="1"/>
    <col min="14" max="14" width="16.6640625" customWidth="1"/>
  </cols>
  <sheetData>
    <row r="2" spans="1:8" ht="16" x14ac:dyDescent="0.2">
      <c r="A2" s="15" t="s">
        <v>7</v>
      </c>
      <c r="B2" s="16" t="s">
        <v>2</v>
      </c>
      <c r="C2" s="16" t="s">
        <v>3</v>
      </c>
      <c r="D2" s="12"/>
      <c r="E2" s="12"/>
    </row>
    <row r="3" spans="1:8" ht="16" x14ac:dyDescent="0.2">
      <c r="A3" s="12" t="s">
        <v>0</v>
      </c>
      <c r="B3" s="17">
        <v>0.08</v>
      </c>
      <c r="C3" s="17">
        <v>0.16</v>
      </c>
      <c r="D3" s="18"/>
      <c r="E3" s="12"/>
    </row>
    <row r="4" spans="1:8" ht="16" x14ac:dyDescent="0.2">
      <c r="A4" s="12" t="s">
        <v>5</v>
      </c>
      <c r="B4" s="17">
        <v>0.03</v>
      </c>
      <c r="C4" s="17">
        <v>0.04</v>
      </c>
      <c r="D4" s="12"/>
      <c r="E4" s="12"/>
    </row>
    <row r="5" spans="1:8" ht="16" x14ac:dyDescent="0.2">
      <c r="A5" s="12" t="s">
        <v>1</v>
      </c>
      <c r="B5" s="17">
        <v>0.05</v>
      </c>
      <c r="C5" s="17">
        <v>0.09</v>
      </c>
      <c r="D5" s="18"/>
      <c r="E5" s="12"/>
    </row>
    <row r="6" spans="1:8" ht="16" x14ac:dyDescent="0.2">
      <c r="A6" s="12"/>
      <c r="B6" s="13"/>
      <c r="C6" s="14"/>
      <c r="D6" s="14"/>
      <c r="E6" s="12"/>
    </row>
    <row r="7" spans="1:8" ht="16" x14ac:dyDescent="0.2">
      <c r="A7" s="15" t="s">
        <v>4</v>
      </c>
      <c r="B7" s="19" t="s">
        <v>0</v>
      </c>
      <c r="C7" s="19" t="s">
        <v>5</v>
      </c>
      <c r="D7" s="19" t="s">
        <v>6</v>
      </c>
      <c r="E7" s="12"/>
    </row>
    <row r="8" spans="1:8" ht="16" x14ac:dyDescent="0.2">
      <c r="A8" s="12" t="s">
        <v>0</v>
      </c>
      <c r="B8" s="20">
        <v>1</v>
      </c>
      <c r="C8" s="20">
        <v>0</v>
      </c>
      <c r="D8" s="20">
        <v>0.6</v>
      </c>
      <c r="E8" s="12"/>
    </row>
    <row r="9" spans="1:8" ht="16" x14ac:dyDescent="0.2">
      <c r="A9" s="12" t="s">
        <v>5</v>
      </c>
      <c r="B9" s="20">
        <v>0</v>
      </c>
      <c r="C9" s="20">
        <v>1</v>
      </c>
      <c r="D9" s="20">
        <v>0.2</v>
      </c>
      <c r="E9" s="12"/>
    </row>
    <row r="10" spans="1:8" ht="16" x14ac:dyDescent="0.2">
      <c r="A10" s="12" t="s">
        <v>1</v>
      </c>
      <c r="B10" s="20">
        <v>0.6</v>
      </c>
      <c r="C10" s="20">
        <v>0.2</v>
      </c>
      <c r="D10" s="20">
        <v>1</v>
      </c>
      <c r="E10" s="12"/>
    </row>
    <row r="11" spans="1:8" ht="16" x14ac:dyDescent="0.2">
      <c r="A11" s="12"/>
      <c r="B11" s="12"/>
      <c r="C11" s="14"/>
      <c r="D11" s="14"/>
      <c r="E11" s="12"/>
    </row>
    <row r="12" spans="1:8" ht="16" x14ac:dyDescent="0.2">
      <c r="A12" s="42" t="s">
        <v>32</v>
      </c>
      <c r="B12" s="12"/>
      <c r="C12" s="14"/>
      <c r="D12" s="14"/>
      <c r="E12" s="12"/>
    </row>
    <row r="13" spans="1:8" ht="16" x14ac:dyDescent="0.2">
      <c r="A13" s="10"/>
      <c r="B13" s="10"/>
      <c r="C13" s="22"/>
      <c r="D13" s="23" t="s">
        <v>9</v>
      </c>
      <c r="E13" s="23" t="s">
        <v>10</v>
      </c>
      <c r="F13" s="7" t="s">
        <v>11</v>
      </c>
      <c r="G13" s="7" t="s">
        <v>12</v>
      </c>
      <c r="H13" s="7" t="s">
        <v>8</v>
      </c>
    </row>
    <row r="14" spans="1:8" ht="16" x14ac:dyDescent="0.2">
      <c r="A14" s="12"/>
      <c r="B14" s="13"/>
      <c r="C14" s="14"/>
      <c r="D14" s="24">
        <f>B3-B4</f>
        <v>0.05</v>
      </c>
      <c r="E14" s="24">
        <f>B5-B4</f>
        <v>2.0000000000000004E-2</v>
      </c>
      <c r="F14" s="6">
        <f>SQRT((C3^2+C4^2)-(2*C3*C4*C8))</f>
        <v>0.16492422502470644</v>
      </c>
      <c r="G14" s="6">
        <f>SQRT((C5^2+C4^2)-(2*C4*C5*C10))</f>
        <v>9.088454214001411E-2</v>
      </c>
      <c r="H14" s="8">
        <f>(F14/G14)*0.5</f>
        <v>0.90732824934425549</v>
      </c>
    </row>
    <row r="15" spans="1:8" ht="16" x14ac:dyDescent="0.2">
      <c r="A15" s="12"/>
      <c r="B15" s="13"/>
      <c r="C15" s="14"/>
      <c r="D15" s="14"/>
      <c r="E15" s="12"/>
    </row>
    <row r="16" spans="1:8" ht="16" x14ac:dyDescent="0.2">
      <c r="A16" s="12"/>
      <c r="B16" s="13"/>
      <c r="C16" s="14"/>
      <c r="D16" s="14"/>
      <c r="E16" s="12"/>
    </row>
    <row r="17" spans="1:10" ht="16" x14ac:dyDescent="0.2">
      <c r="A17" s="10"/>
      <c r="B17" s="14" t="s">
        <v>16</v>
      </c>
      <c r="C17" s="12" t="s">
        <v>17</v>
      </c>
      <c r="D17" s="23" t="s">
        <v>24</v>
      </c>
      <c r="E17" s="10" t="s">
        <v>25</v>
      </c>
      <c r="H17" s="3"/>
    </row>
    <row r="18" spans="1:10" ht="16" x14ac:dyDescent="0.2">
      <c r="A18" s="12"/>
      <c r="B18" s="14">
        <f>(B3*0.5)+(B5*0.5)</f>
        <v>6.5000000000000002E-2</v>
      </c>
      <c r="C18" s="25">
        <f>SQRT((0.5^2*F14^2)+(0.5^2*0.09088^2)+(2*0.5*0.5*F14*G14*D8))</f>
        <v>0.11559200839050307</v>
      </c>
      <c r="D18" s="26">
        <v>0.30690000000000001</v>
      </c>
      <c r="E18" s="12"/>
      <c r="H18" s="3"/>
    </row>
    <row r="19" spans="1:10" ht="16" x14ac:dyDescent="0.2">
      <c r="A19" s="12"/>
      <c r="B19" s="13"/>
      <c r="C19" s="14"/>
      <c r="D19" s="14"/>
      <c r="E19" s="12"/>
      <c r="J19" s="3"/>
    </row>
    <row r="20" spans="1:10" ht="16" x14ac:dyDescent="0.2">
      <c r="A20" s="12"/>
      <c r="B20" s="13"/>
      <c r="C20" s="14"/>
      <c r="D20" s="14"/>
      <c r="E20" s="12"/>
      <c r="J20" s="3"/>
    </row>
    <row r="21" spans="1:10" ht="16" x14ac:dyDescent="0.2">
      <c r="A21" s="12"/>
      <c r="B21" s="13"/>
      <c r="C21" s="14"/>
      <c r="D21" s="14"/>
      <c r="E21" s="12"/>
      <c r="J21" s="3"/>
    </row>
    <row r="22" spans="1:10" ht="16" x14ac:dyDescent="0.2">
      <c r="A22" s="10"/>
      <c r="B22" s="21"/>
      <c r="C22" s="23" t="s">
        <v>13</v>
      </c>
      <c r="D22" s="23" t="s">
        <v>14</v>
      </c>
      <c r="E22" s="9" t="s">
        <v>15</v>
      </c>
      <c r="F22" t="s">
        <v>18</v>
      </c>
    </row>
    <row r="23" spans="1:10" ht="16" x14ac:dyDescent="0.2">
      <c r="A23" s="12"/>
      <c r="B23" s="13"/>
      <c r="C23" s="27">
        <f>E23-B4</f>
        <v>4.1358184160999997E-2</v>
      </c>
      <c r="D23" s="28">
        <f>SQRT((F23^2+C4^2)-(2*F23*C4*D59*C61))</f>
        <v>0.17561152271057165</v>
      </c>
      <c r="E23" s="6">
        <f>(D55*B55)+(D56*B56)</f>
        <v>7.1358184160999996E-2</v>
      </c>
      <c r="F23" s="5">
        <f>SQRT((D55^2*C55^2)+(C56^2*D56^2)+(2*C55*C56*D8))</f>
        <v>0.1758626987648845</v>
      </c>
    </row>
    <row r="24" spans="1:10" ht="16" x14ac:dyDescent="0.2">
      <c r="A24" s="12"/>
      <c r="B24" s="13"/>
      <c r="C24" s="14"/>
      <c r="D24" s="14"/>
      <c r="E24" s="12"/>
    </row>
    <row r="25" spans="1:10" ht="16" x14ac:dyDescent="0.2">
      <c r="A25" s="12"/>
      <c r="B25" s="13"/>
      <c r="C25" s="14"/>
      <c r="D25" s="14"/>
      <c r="E25" s="12"/>
    </row>
    <row r="26" spans="1:10" ht="16" x14ac:dyDescent="0.2">
      <c r="A26" s="12"/>
      <c r="B26" s="13"/>
      <c r="C26" s="14"/>
      <c r="D26" s="14"/>
      <c r="E26" s="12"/>
    </row>
    <row r="27" spans="1:10" ht="16" x14ac:dyDescent="0.2">
      <c r="A27" s="12"/>
      <c r="B27" s="13"/>
      <c r="C27" s="14"/>
      <c r="D27" s="14"/>
      <c r="E27" s="12"/>
    </row>
    <row r="28" spans="1:10" ht="16" x14ac:dyDescent="0.2">
      <c r="A28" s="10"/>
      <c r="B28" s="21"/>
      <c r="C28" s="22"/>
      <c r="D28" s="14"/>
      <c r="E28" s="12"/>
    </row>
    <row r="29" spans="1:10" ht="16" x14ac:dyDescent="0.2">
      <c r="A29" s="12"/>
      <c r="B29" s="13"/>
      <c r="C29" s="14"/>
      <c r="D29" s="14"/>
      <c r="E29" s="12"/>
    </row>
    <row r="30" spans="1:10" ht="16" x14ac:dyDescent="0.2">
      <c r="A30" s="12" t="s">
        <v>26</v>
      </c>
      <c r="B30" s="13" t="s">
        <v>15</v>
      </c>
      <c r="C30" s="14" t="s">
        <v>14</v>
      </c>
      <c r="D30" s="14"/>
      <c r="E30" s="12"/>
    </row>
    <row r="31" spans="1:10" ht="16" x14ac:dyDescent="0.2">
      <c r="A31" s="12" t="s">
        <v>27</v>
      </c>
      <c r="B31" s="14">
        <f>E23</f>
        <v>7.1358184160999996E-2</v>
      </c>
      <c r="C31" s="14">
        <f>D23</f>
        <v>0.17561152271057165</v>
      </c>
      <c r="D31" s="14"/>
      <c r="E31" s="12"/>
    </row>
    <row r="32" spans="1:10" ht="16" x14ac:dyDescent="0.2">
      <c r="A32" s="12" t="s">
        <v>28</v>
      </c>
      <c r="B32" s="14">
        <f>B4</f>
        <v>0.03</v>
      </c>
      <c r="C32" s="14">
        <v>0</v>
      </c>
      <c r="D32" s="14"/>
      <c r="E32" s="12"/>
    </row>
    <row r="33" spans="1:11" ht="16" x14ac:dyDescent="0.2">
      <c r="A33" s="12"/>
      <c r="B33" s="13"/>
      <c r="C33" s="14"/>
      <c r="D33" s="14"/>
      <c r="E33" s="12"/>
    </row>
    <row r="34" spans="1:11" ht="16" x14ac:dyDescent="0.2">
      <c r="A34" s="12"/>
      <c r="B34" s="13"/>
      <c r="C34" s="14"/>
      <c r="D34" s="14"/>
      <c r="E34" s="12"/>
    </row>
    <row r="35" spans="1:11" ht="16" x14ac:dyDescent="0.2">
      <c r="A35" s="12"/>
      <c r="B35" s="13"/>
      <c r="C35" s="14"/>
      <c r="D35" s="14"/>
      <c r="E35" s="12"/>
    </row>
    <row r="36" spans="1:11" ht="16" x14ac:dyDescent="0.2">
      <c r="A36" s="12"/>
      <c r="B36" s="13"/>
      <c r="C36" s="14"/>
      <c r="D36" s="14"/>
      <c r="E36" s="12"/>
    </row>
    <row r="37" spans="1:11" ht="16" x14ac:dyDescent="0.2">
      <c r="A37" s="12"/>
      <c r="B37" s="13"/>
      <c r="C37" s="14"/>
      <c r="D37" s="14"/>
      <c r="E37" s="12"/>
    </row>
    <row r="38" spans="1:11" ht="16" x14ac:dyDescent="0.2">
      <c r="A38" s="12"/>
      <c r="B38" s="13"/>
      <c r="C38" s="14"/>
      <c r="D38" s="14"/>
      <c r="E38" s="12"/>
    </row>
    <row r="39" spans="1:11" ht="19" x14ac:dyDescent="0.25">
      <c r="A39" s="10"/>
      <c r="B39" s="21"/>
      <c r="C39" s="32" t="s">
        <v>22</v>
      </c>
      <c r="D39" s="33" t="s">
        <v>23</v>
      </c>
      <c r="E39" s="32" t="s">
        <v>14</v>
      </c>
      <c r="F39" s="33"/>
      <c r="G39" s="33"/>
      <c r="H39" s="33"/>
      <c r="I39" s="33"/>
      <c r="J39" s="33"/>
      <c r="K39" s="33"/>
    </row>
    <row r="40" spans="1:11" ht="19" x14ac:dyDescent="0.25">
      <c r="A40" s="12"/>
      <c r="B40" s="13"/>
      <c r="C40" s="34">
        <f>(B68*D68)+(B69*D69)</f>
        <v>5.0679092080499998E-2</v>
      </c>
      <c r="D40" s="35">
        <f>SQRT((D68^2*C68^2)+(D69^2*C69^2)+(2*C68*C69*D73*C75))</f>
        <v>9.9096943002092749E-2</v>
      </c>
      <c r="E40" s="36">
        <f>SQRT((C68^2+C69^2)-(2*C68*C69*D73*C75))</f>
        <v>0.17561152271057165</v>
      </c>
      <c r="F40" s="33"/>
      <c r="G40" s="33"/>
      <c r="H40" s="33"/>
      <c r="I40" s="33"/>
      <c r="J40" s="33"/>
      <c r="K40" s="33"/>
    </row>
    <row r="41" spans="1:11" ht="19" x14ac:dyDescent="0.25">
      <c r="A41" s="12"/>
      <c r="B41" s="13"/>
      <c r="C41" s="37"/>
      <c r="D41" s="37"/>
      <c r="E41" s="33"/>
      <c r="F41" s="33"/>
      <c r="G41" s="33"/>
      <c r="H41" s="33"/>
      <c r="I41" s="33"/>
      <c r="J41" s="33"/>
      <c r="K41" s="33"/>
    </row>
    <row r="42" spans="1:11" ht="19" x14ac:dyDescent="0.25">
      <c r="A42" s="12"/>
      <c r="B42" s="13"/>
      <c r="C42" s="37"/>
      <c r="D42" s="37"/>
      <c r="E42" s="33"/>
      <c r="F42" s="33"/>
      <c r="G42" s="33"/>
      <c r="H42" s="33"/>
      <c r="I42" s="33"/>
      <c r="J42" s="33"/>
      <c r="K42" s="33"/>
    </row>
    <row r="43" spans="1:11" ht="19" x14ac:dyDescent="0.25">
      <c r="A43" s="10"/>
      <c r="B43" s="21"/>
      <c r="C43" s="38">
        <f>(C40-(0.5*D40^2))</f>
        <v>4.5768990024319986E-2</v>
      </c>
      <c r="D43" s="33"/>
      <c r="E43" s="33"/>
      <c r="F43" s="33"/>
      <c r="G43" s="33"/>
      <c r="H43" s="33"/>
      <c r="I43" s="33"/>
      <c r="J43" s="33"/>
      <c r="K43" s="33"/>
    </row>
    <row r="44" spans="1:11" ht="19" x14ac:dyDescent="0.25">
      <c r="A44" s="12"/>
      <c r="B44" s="13"/>
      <c r="C44" s="37"/>
      <c r="D44" s="37"/>
      <c r="E44" s="33"/>
      <c r="F44" s="33"/>
      <c r="G44" s="33"/>
      <c r="H44" s="33"/>
      <c r="I44" s="33"/>
      <c r="J44" s="33"/>
      <c r="K44" s="33"/>
    </row>
    <row r="45" spans="1:11" ht="19" x14ac:dyDescent="0.25">
      <c r="A45" s="12"/>
      <c r="B45" s="13"/>
      <c r="C45" s="37"/>
      <c r="D45" s="37"/>
      <c r="E45" s="33"/>
      <c r="F45" s="33"/>
      <c r="G45" s="33"/>
      <c r="H45" s="33"/>
      <c r="I45" s="33"/>
      <c r="J45" s="33"/>
      <c r="K45" s="33"/>
    </row>
    <row r="46" spans="1:11" ht="19" x14ac:dyDescent="0.25">
      <c r="A46" s="30"/>
      <c r="B46" s="21"/>
      <c r="C46" s="11">
        <f>PV(0.0458,10,-1000000)</f>
        <v>7881685.9195185471</v>
      </c>
      <c r="D46" s="40"/>
      <c r="E46" s="40"/>
      <c r="F46" s="40"/>
      <c r="G46" s="33"/>
      <c r="H46" s="33"/>
      <c r="I46" s="33"/>
      <c r="J46" s="33"/>
      <c r="K46" s="33"/>
    </row>
    <row r="47" spans="1:11" ht="19" x14ac:dyDescent="0.25">
      <c r="A47" s="29"/>
      <c r="B47" s="13"/>
      <c r="C47" s="37"/>
      <c r="D47" s="37"/>
      <c r="E47" s="33"/>
      <c r="F47" s="33"/>
      <c r="G47" s="33"/>
      <c r="H47" s="33"/>
      <c r="I47" s="33"/>
      <c r="J47" s="33"/>
      <c r="K47" s="33"/>
    </row>
    <row r="48" spans="1:11" ht="19" x14ac:dyDescent="0.25">
      <c r="A48" s="29"/>
      <c r="B48" s="13"/>
      <c r="C48" s="41" t="s">
        <v>30</v>
      </c>
      <c r="D48" s="37"/>
      <c r="E48" s="33"/>
      <c r="F48" s="33"/>
      <c r="G48" s="33"/>
      <c r="H48" s="33"/>
      <c r="I48" s="33"/>
      <c r="J48" s="33"/>
      <c r="K48" s="33"/>
    </row>
    <row r="49" spans="1:13" ht="18" customHeight="1" x14ac:dyDescent="0.25">
      <c r="A49" s="30"/>
      <c r="B49" s="21"/>
      <c r="C49" s="36">
        <f>(8000000/C46)</f>
        <v>1.0150112655705368</v>
      </c>
      <c r="D49" s="32" t="s">
        <v>31</v>
      </c>
      <c r="E49" s="32"/>
      <c r="F49" s="32"/>
      <c r="G49" s="32"/>
      <c r="H49" s="32"/>
      <c r="I49" s="32"/>
      <c r="J49" s="32"/>
      <c r="K49" s="32"/>
      <c r="L49" s="7"/>
      <c r="M49" s="7"/>
    </row>
    <row r="50" spans="1:13" ht="16" x14ac:dyDescent="0.2">
      <c r="A50" s="29"/>
      <c r="B50" s="13"/>
      <c r="C50" s="14"/>
      <c r="D50" s="14"/>
      <c r="E50" s="12"/>
    </row>
    <row r="51" spans="1:13" ht="16" x14ac:dyDescent="0.2">
      <c r="A51" s="29"/>
      <c r="B51" s="13"/>
      <c r="C51" s="14"/>
      <c r="D51" s="14"/>
      <c r="E51" s="12"/>
    </row>
    <row r="52" spans="1:13" ht="16" x14ac:dyDescent="0.2">
      <c r="A52" s="29"/>
      <c r="B52" s="13"/>
      <c r="C52" s="14"/>
      <c r="D52" s="14"/>
      <c r="E52" s="12"/>
    </row>
    <row r="53" spans="1:13" ht="16" x14ac:dyDescent="0.2">
      <c r="A53" s="30"/>
      <c r="B53" s="13"/>
      <c r="C53" s="14"/>
      <c r="D53" s="14"/>
      <c r="E53" s="12"/>
    </row>
    <row r="54" spans="1:13" ht="29" customHeight="1" x14ac:dyDescent="0.3">
      <c r="A54" s="15" t="s">
        <v>7</v>
      </c>
      <c r="B54" s="16" t="s">
        <v>2</v>
      </c>
      <c r="C54" s="16" t="s">
        <v>3</v>
      </c>
      <c r="D54" s="23" t="s">
        <v>29</v>
      </c>
      <c r="E54" s="39"/>
    </row>
    <row r="55" spans="1:13" ht="16" x14ac:dyDescent="0.2">
      <c r="A55" s="12" t="s">
        <v>0</v>
      </c>
      <c r="B55" s="17">
        <v>0.08</v>
      </c>
      <c r="C55" s="17">
        <v>0.16</v>
      </c>
      <c r="D55" s="27">
        <v>0.71193947219999998</v>
      </c>
      <c r="E55" s="31"/>
      <c r="F55" s="4"/>
      <c r="H55" s="4"/>
    </row>
    <row r="56" spans="1:13" ht="16" x14ac:dyDescent="0.2">
      <c r="A56" s="12" t="s">
        <v>1</v>
      </c>
      <c r="B56" s="17">
        <v>0.05</v>
      </c>
      <c r="C56" s="17">
        <v>0.09</v>
      </c>
      <c r="D56" s="27">
        <v>0.28806052770000001</v>
      </c>
      <c r="E56" s="31"/>
      <c r="F56" s="4"/>
    </row>
    <row r="57" spans="1:13" ht="16" x14ac:dyDescent="0.2">
      <c r="A57" s="12"/>
      <c r="B57" s="13"/>
      <c r="C57" s="14"/>
      <c r="D57" s="31">
        <f>D55+D56</f>
        <v>0.99999999989999999</v>
      </c>
      <c r="E57" s="31"/>
      <c r="F57" s="4"/>
    </row>
    <row r="58" spans="1:13" ht="16" x14ac:dyDescent="0.2">
      <c r="A58" s="15" t="s">
        <v>4</v>
      </c>
      <c r="B58" s="19" t="s">
        <v>0</v>
      </c>
      <c r="C58" s="19" t="s">
        <v>5</v>
      </c>
      <c r="D58" s="19" t="s">
        <v>6</v>
      </c>
      <c r="E58" s="12"/>
    </row>
    <row r="59" spans="1:13" ht="16" x14ac:dyDescent="0.2">
      <c r="A59" s="12" t="s">
        <v>0</v>
      </c>
      <c r="B59" s="20">
        <v>1</v>
      </c>
      <c r="C59" s="20">
        <v>0</v>
      </c>
      <c r="D59" s="20">
        <v>0.6</v>
      </c>
      <c r="E59" s="12"/>
    </row>
    <row r="60" spans="1:13" ht="16" x14ac:dyDescent="0.2">
      <c r="A60" s="12" t="s">
        <v>5</v>
      </c>
      <c r="B60" s="20">
        <v>0</v>
      </c>
      <c r="C60" s="20">
        <v>1</v>
      </c>
      <c r="D60" s="20">
        <v>0.2</v>
      </c>
      <c r="E60" s="12"/>
    </row>
    <row r="61" spans="1:13" ht="16" x14ac:dyDescent="0.2">
      <c r="A61" s="12" t="s">
        <v>1</v>
      </c>
      <c r="B61" s="20">
        <v>0.6</v>
      </c>
      <c r="C61" s="20">
        <v>0.2</v>
      </c>
      <c r="D61" s="20">
        <v>1</v>
      </c>
      <c r="E61" s="12"/>
    </row>
    <row r="62" spans="1:13" ht="16" x14ac:dyDescent="0.2">
      <c r="A62" s="12"/>
      <c r="B62" s="13"/>
      <c r="C62" s="14"/>
      <c r="D62" s="14"/>
      <c r="E62" s="12"/>
    </row>
    <row r="63" spans="1:13" ht="16" x14ac:dyDescent="0.2">
      <c r="A63" s="12"/>
      <c r="B63" s="13"/>
      <c r="C63" s="14"/>
      <c r="D63" s="14"/>
      <c r="E63" s="12"/>
    </row>
    <row r="64" spans="1:13" ht="16" x14ac:dyDescent="0.2">
      <c r="A64" s="12"/>
      <c r="B64" s="13"/>
      <c r="C64" s="14"/>
      <c r="D64" s="14"/>
      <c r="E64" s="12"/>
    </row>
    <row r="65" spans="1:5" ht="16" x14ac:dyDescent="0.2">
      <c r="A65" s="12"/>
      <c r="B65" s="13"/>
      <c r="C65" s="14"/>
      <c r="D65" s="14"/>
      <c r="E65" s="12"/>
    </row>
    <row r="66" spans="1:5" ht="16" x14ac:dyDescent="0.2">
      <c r="A66" s="10"/>
      <c r="B66" s="13"/>
      <c r="C66" s="14"/>
      <c r="D66" s="14"/>
      <c r="E66" s="12"/>
    </row>
    <row r="67" spans="1:5" ht="16" x14ac:dyDescent="0.2">
      <c r="A67" s="15" t="s">
        <v>7</v>
      </c>
      <c r="B67" s="16" t="s">
        <v>2</v>
      </c>
      <c r="C67" s="16" t="s">
        <v>3</v>
      </c>
      <c r="D67" s="13" t="s">
        <v>19</v>
      </c>
      <c r="E67" s="12"/>
    </row>
    <row r="68" spans="1:5" ht="16" x14ac:dyDescent="0.2">
      <c r="A68" s="12" t="s">
        <v>20</v>
      </c>
      <c r="B68" s="14">
        <f>E23</f>
        <v>7.1358184160999996E-2</v>
      </c>
      <c r="C68" s="17">
        <f>F23</f>
        <v>0.1758626987648845</v>
      </c>
      <c r="D68" s="31">
        <v>0.5</v>
      </c>
      <c r="E68" s="12"/>
    </row>
    <row r="69" spans="1:5" ht="16" x14ac:dyDescent="0.2">
      <c r="A69" s="12" t="s">
        <v>21</v>
      </c>
      <c r="B69" s="17">
        <v>0.03</v>
      </c>
      <c r="C69" s="17">
        <v>0.04</v>
      </c>
      <c r="D69" s="31">
        <v>0.5</v>
      </c>
      <c r="E69" s="12"/>
    </row>
    <row r="70" spans="1:5" ht="16" x14ac:dyDescent="0.2">
      <c r="A70" s="12"/>
      <c r="B70" s="17"/>
      <c r="C70" s="17"/>
      <c r="D70" s="18"/>
      <c r="E70" s="12"/>
    </row>
    <row r="71" spans="1:5" ht="16" x14ac:dyDescent="0.2">
      <c r="A71" s="12"/>
      <c r="B71" s="13"/>
      <c r="C71" s="14"/>
      <c r="D71" s="14"/>
      <c r="E71" s="12"/>
    </row>
    <row r="72" spans="1:5" ht="16" x14ac:dyDescent="0.2">
      <c r="A72" s="15" t="s">
        <v>4</v>
      </c>
      <c r="B72" s="19" t="s">
        <v>0</v>
      </c>
      <c r="C72" s="19" t="s">
        <v>5</v>
      </c>
      <c r="D72" s="19" t="s">
        <v>6</v>
      </c>
      <c r="E72" s="12"/>
    </row>
    <row r="73" spans="1:5" ht="16" x14ac:dyDescent="0.2">
      <c r="A73" s="12" t="s">
        <v>0</v>
      </c>
      <c r="B73" s="20">
        <v>1</v>
      </c>
      <c r="C73" s="20">
        <v>0</v>
      </c>
      <c r="D73" s="20">
        <v>0.6</v>
      </c>
      <c r="E73" s="12"/>
    </row>
    <row r="74" spans="1:5" ht="16" x14ac:dyDescent="0.2">
      <c r="A74" s="12" t="s">
        <v>5</v>
      </c>
      <c r="B74" s="20">
        <v>0</v>
      </c>
      <c r="C74" s="20">
        <v>1</v>
      </c>
      <c r="D74" s="20">
        <v>0.2</v>
      </c>
      <c r="E74" s="12"/>
    </row>
    <row r="75" spans="1:5" ht="16" x14ac:dyDescent="0.2">
      <c r="A75" s="12" t="s">
        <v>1</v>
      </c>
      <c r="B75" s="20">
        <v>0.6</v>
      </c>
      <c r="C75" s="20">
        <v>0.2</v>
      </c>
      <c r="D75" s="20">
        <v>1</v>
      </c>
      <c r="E75" s="12"/>
    </row>
    <row r="76" spans="1:5" ht="16" x14ac:dyDescent="0.2">
      <c r="A76" s="12"/>
      <c r="B76" s="13"/>
      <c r="C76" s="14"/>
      <c r="D76" s="14"/>
      <c r="E7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Mladina</dc:creator>
  <cp:lastModifiedBy>Youssef Mahmoud</cp:lastModifiedBy>
  <dcterms:created xsi:type="dcterms:W3CDTF">2017-05-13T00:10:47Z</dcterms:created>
  <dcterms:modified xsi:type="dcterms:W3CDTF">2023-08-29T05:32:02Z</dcterms:modified>
</cp:coreProperties>
</file>