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6950" activeTab="2"/>
  </bookViews>
  <sheets>
    <sheet name="1" sheetId="1" r:id="rId1"/>
    <sheet name="2" sheetId="2" r:id="rId2"/>
    <sheet name="3" sheetId="3" r:id="rId3"/>
  </sheets>
  <calcPr calcId="144525"/>
</workbook>
</file>

<file path=xl/sharedStrings.xml><?xml version="1.0" encoding="utf-8"?>
<sst xmlns="http://schemas.openxmlformats.org/spreadsheetml/2006/main" count="194" uniqueCount="100">
  <si>
    <t>10 - 15 kW</t>
  </si>
  <si>
    <t>5 - 8 kW</t>
  </si>
  <si>
    <t>SE3 2024/02/6</t>
  </si>
  <si>
    <t>Base Load for different sector</t>
  </si>
  <si>
    <t>11 kW</t>
  </si>
  <si>
    <t>6.5 kW</t>
  </si>
  <si>
    <t>44 kWh / 11 kW</t>
  </si>
  <si>
    <t>EV Availability</t>
  </si>
  <si>
    <t>5 kW</t>
  </si>
  <si>
    <t>Commercial</t>
  </si>
  <si>
    <t>Residential</t>
  </si>
  <si>
    <t>Industrial</t>
  </si>
  <si>
    <t>Community</t>
  </si>
  <si>
    <t>House</t>
  </si>
  <si>
    <t>Appart.</t>
  </si>
  <si>
    <t>Max Power</t>
  </si>
  <si>
    <t>Diff. (Max - Demand)</t>
  </si>
  <si>
    <t>Energy Price (SEK/kWh)</t>
  </si>
  <si>
    <t>EV Charging</t>
  </si>
  <si>
    <t>EV Discharging</t>
  </si>
  <si>
    <t>Moment EV
Energy</t>
  </si>
  <si>
    <t>EV SOC %</t>
  </si>
  <si>
    <t>total lod h +EV charg</t>
  </si>
  <si>
    <t>New Load houss+ev charg-ev disc</t>
  </si>
  <si>
    <t>Cost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</si>
  <si>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</si>
  <si>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</si>
  <si>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</si>
  <si>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</si>
  <si>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</si>
  <si>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</si>
  <si>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</si>
  <si>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</si>
  <si>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</si>
  <si>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</si>
  <si>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r>
      <rPr>
        <sz val="10.8"/>
        <color rgb="FF333333"/>
        <rFont val="Segoe UI"/>
        <charset val="134"/>
      </rPr>
      <t>00:00 - 01:00</t>
    </r>
  </si>
  <si>
    <t>T11</t>
  </si>
  <si>
    <r>
      <rPr>
        <sz val="10.8"/>
        <color rgb="FF333333"/>
        <rFont val="Segoe UI"/>
        <charset val="134"/>
      </rPr>
      <t>01:00 - 02:00</t>
    </r>
  </si>
  <si>
    <t>T12</t>
  </si>
  <si>
    <r>
      <rPr>
        <sz val="10.8"/>
        <color rgb="FF333333"/>
        <rFont val="Segoe UI"/>
        <charset val="134"/>
      </rPr>
      <t>02:00 - 03:00</t>
    </r>
  </si>
  <si>
    <t>T13</t>
  </si>
  <si>
    <r>
      <rPr>
        <sz val="10.8"/>
        <color rgb="FF333333"/>
        <rFont val="Segoe UI"/>
        <charset val="134"/>
      </rPr>
      <t>03:00 - 04:00</t>
    </r>
  </si>
  <si>
    <t>T14</t>
  </si>
  <si>
    <r>
      <rPr>
        <sz val="10.8"/>
        <color rgb="FF333333"/>
        <rFont val="Segoe UI"/>
        <charset val="134"/>
      </rPr>
      <t>04:00 - 05:00</t>
    </r>
  </si>
  <si>
    <t>T15</t>
  </si>
  <si>
    <r>
      <rPr>
        <sz val="10.8"/>
        <color rgb="FF333333"/>
        <rFont val="Segoe UI"/>
        <charset val="134"/>
      </rPr>
      <t>05:00 - 06:00</t>
    </r>
  </si>
  <si>
    <t>T16</t>
  </si>
  <si>
    <r>
      <rPr>
        <sz val="10.8"/>
        <color rgb="FF333333"/>
        <rFont val="Segoe UI"/>
        <charset val="134"/>
      </rPr>
      <t>06:00 - 07:00</t>
    </r>
  </si>
  <si>
    <t>T17</t>
  </si>
  <si>
    <r>
      <rPr>
        <sz val="10.8"/>
        <color rgb="FF333333"/>
        <rFont val="Segoe UI"/>
        <charset val="134"/>
      </rPr>
      <t>07:00 - 08:00</t>
    </r>
  </si>
  <si>
    <t>T18</t>
  </si>
  <si>
    <r>
      <rPr>
        <sz val="10.8"/>
        <color rgb="FF333333"/>
        <rFont val="Segoe UI"/>
        <charset val="134"/>
      </rPr>
      <t>08:00 - 09:00</t>
    </r>
  </si>
  <si>
    <t>T19</t>
  </si>
  <si>
    <r>
      <rPr>
        <sz val="10.8"/>
        <color rgb="FF333333"/>
        <rFont val="Segoe UI"/>
        <charset val="134"/>
      </rPr>
      <t>09:00 - 10:00</t>
    </r>
  </si>
  <si>
    <t>T20</t>
  </si>
  <si>
    <r>
      <rPr>
        <sz val="10.8"/>
        <color rgb="FF333333"/>
        <rFont val="Segoe UI"/>
        <charset val="134"/>
      </rPr>
      <t>10:00 - 11:00</t>
    </r>
  </si>
  <si>
    <t>T21</t>
  </si>
  <si>
    <r>
      <rPr>
        <sz val="10.8"/>
        <color rgb="FF333333"/>
        <rFont val="Segoe UI"/>
        <charset val="134"/>
      </rPr>
      <t>11:00 - 12:00</t>
    </r>
  </si>
  <si>
    <t>T22</t>
  </si>
  <si>
    <r>
      <rPr>
        <sz val="10.8"/>
        <color rgb="FF333333"/>
        <rFont val="Segoe UI"/>
        <charset val="134"/>
      </rPr>
      <t>12:00 - 13:00</t>
    </r>
  </si>
  <si>
    <t>T23</t>
  </si>
  <si>
    <r>
      <rPr>
        <sz val="10.8"/>
        <color rgb="FF333333"/>
        <rFont val="Segoe UI"/>
        <charset val="134"/>
      </rPr>
      <t>13:00 - 14:00</t>
    </r>
  </si>
  <si>
    <t>T24</t>
  </si>
  <si>
    <r>
      <rPr>
        <sz val="10.8"/>
        <color rgb="FF333333"/>
        <rFont val="Segoe UI"/>
        <charset val="134"/>
      </rPr>
      <t>14:00 - 15:00</t>
    </r>
  </si>
  <si>
    <t>total</t>
  </si>
  <si>
    <t>total l</t>
  </si>
  <si>
    <r>
      <rPr>
        <sz val="10.8"/>
        <color rgb="FF333333"/>
        <rFont val="Segoe UI"/>
        <charset val="134"/>
      </rPr>
      <t>15:00 - 16:00</t>
    </r>
  </si>
  <si>
    <r>
      <rPr>
        <sz val="10.8"/>
        <color rgb="FF333333"/>
        <rFont val="Segoe UI"/>
        <charset val="134"/>
      </rPr>
      <t>16:00 - 17:00</t>
    </r>
  </si>
  <si>
    <t>Note1: At 18:00. the SoC for  EV is 26 %. and at 8:00. 88%. (The reasionable SoC in the morning 70% and 30 % in the afternoon. however. you can have 10 % variation for both values.</t>
  </si>
  <si>
    <r>
      <rPr>
        <sz val="10.8"/>
        <color rgb="FF333333"/>
        <rFont val="Segoe UI"/>
        <charset val="134"/>
      </rPr>
      <t>17:00 - 18:00</t>
    </r>
  </si>
  <si>
    <r>
      <rPr>
        <sz val="10.8"/>
        <color rgb="FF333333"/>
        <rFont val="Segoe UI"/>
        <charset val="134"/>
      </rPr>
      <t>18:00 - 19:00</t>
    </r>
  </si>
  <si>
    <t>Note 2: The best period for V2B is in the peak period as well as high energy price. Max power for Dischargin is less than 50 % of Charging Power.</t>
  </si>
  <si>
    <r>
      <rPr>
        <sz val="10.8"/>
        <color rgb="FF333333"/>
        <rFont val="Segoe UI"/>
        <charset val="134"/>
      </rPr>
      <t>19:00 - 20:00</t>
    </r>
  </si>
  <si>
    <r>
      <rPr>
        <sz val="10.8"/>
        <color rgb="FF333333"/>
        <rFont val="Segoe UI"/>
        <charset val="134"/>
      </rPr>
      <t>20:00 - 21:00</t>
    </r>
  </si>
  <si>
    <r>
      <rPr>
        <sz val="10.8"/>
        <color rgb="FF333333"/>
        <rFont val="Segoe UI"/>
        <charset val="134"/>
      </rPr>
      <t>21:00 - 22:00</t>
    </r>
  </si>
  <si>
    <r>
      <rPr>
        <sz val="10.8"/>
        <color rgb="FF333333"/>
        <rFont val="Segoe UI"/>
        <charset val="134"/>
      </rPr>
      <t>22:00 - 23:00</t>
    </r>
  </si>
  <si>
    <r>
      <rPr>
        <sz val="10.8"/>
        <color rgb="FF333333"/>
        <rFont val="Segoe UI"/>
        <charset val="134"/>
      </rPr>
      <t>23:00 - 00:00</t>
    </r>
  </si>
  <si>
    <t>SE3</t>
  </si>
  <si>
    <t>Time (h)</t>
  </si>
  <si>
    <t>PV P.U</t>
  </si>
  <si>
    <t>PV Production</t>
  </si>
  <si>
    <t>Extra
(PV - Demand)</t>
  </si>
  <si>
    <t>Energy Price
(SEK/kWh)</t>
  </si>
  <si>
    <t>Available power</t>
  </si>
  <si>
    <t>EV
Availability at Home</t>
  </si>
  <si>
    <t>EV
Discharging</t>
  </si>
  <si>
    <t>Moment EV
Energy (kWh)</t>
  </si>
  <si>
    <t>Total Load
(House + EV Charging )</t>
  </si>
  <si>
    <t>New Load
(House + EV Charging) - (EV Discharging + PV)</t>
  </si>
  <si>
    <t>Total</t>
  </si>
  <si>
    <t>Note1: At 18:00, the SoC for  EV is 26 %, and at 8:00, 88%.
(The reasionable SoC in the morning 70% and 30 % in the afternoon, however, you can have 10 % variation for both values.</t>
  </si>
  <si>
    <t>BESS Discharge</t>
  </si>
  <si>
    <t>Diff (max-load)</t>
  </si>
  <si>
    <t>BESS Charging</t>
  </si>
  <si>
    <t>To Apart.</t>
  </si>
  <si>
    <t>To EV</t>
  </si>
  <si>
    <t>BESS SOC</t>
  </si>
  <si>
    <t>EV
Availability</t>
  </si>
  <si>
    <t>Total Load
(House + EV Charging from grid)</t>
  </si>
  <si>
    <t>BESS SOC %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</si>
</sst>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</numFmts>
  <fonts count="28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0"/>
      <name val="Times New Roman"/>
      <charset val="134"/>
    </font>
    <font>
      <sz val="10.8"/>
      <color rgb="FF333333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0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16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2" fontId="1" fillId="3" borderId="0" xfId="0" applyNumberFormat="1" applyFont="1" applyFill="1" applyAlignment="1">
      <alignment horizontal="left" vertical="center" wrapText="1"/>
    </xf>
    <xf numFmtId="178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4" borderId="0" xfId="0" applyFont="1" applyFill="1"/>
    <xf numFmtId="0" fontId="4" fillId="4" borderId="0" xfId="0" applyFont="1" applyFill="1"/>
    <xf numFmtId="0" fontId="5" fillId="5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7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8" borderId="0" xfId="0" applyFont="1" applyFill="1"/>
    <xf numFmtId="0" fontId="1" fillId="6" borderId="0" xfId="0" applyFont="1" applyFill="1"/>
    <xf numFmtId="0" fontId="2" fillId="8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1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11" borderId="0" xfId="0" applyFont="1" applyFill="1"/>
    <xf numFmtId="0" fontId="1" fillId="11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/>
    </xf>
    <xf numFmtId="0" fontId="1" fillId="13" borderId="0" xfId="0" applyFont="1" applyFill="1"/>
    <xf numFmtId="0" fontId="6" fillId="0" borderId="0" xfId="0" applyFont="1" applyFill="1"/>
    <xf numFmtId="0" fontId="1" fillId="14" borderId="0" xfId="0" applyFont="1" applyFill="1"/>
    <xf numFmtId="0" fontId="4" fillId="12" borderId="0" xfId="0" applyNumberFormat="1" applyFont="1" applyFill="1"/>
    <xf numFmtId="0" fontId="4" fillId="13" borderId="0" xfId="0" applyNumberFormat="1" applyFont="1" applyFill="1"/>
    <xf numFmtId="0" fontId="4" fillId="0" borderId="0" xfId="0" applyFont="1" applyFill="1"/>
    <xf numFmtId="0" fontId="4" fillId="14" borderId="0" xfId="0" applyNumberFormat="1" applyFont="1" applyFill="1"/>
    <xf numFmtId="0" fontId="4" fillId="9" borderId="0" xfId="0" applyFont="1" applyFill="1"/>
    <xf numFmtId="0" fontId="1" fillId="0" borderId="0" xfId="0" applyFont="1" applyFill="1"/>
    <xf numFmtId="0" fontId="1" fillId="7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/>
    <xf numFmtId="0" fontId="1" fillId="0" borderId="0" xfId="0" applyFont="1" applyFill="1" applyAlignment="1">
      <alignment vertical="center" wrapText="1"/>
    </xf>
    <xf numFmtId="2" fontId="1" fillId="3" borderId="0" xfId="0" applyNumberFormat="1" applyFont="1" applyFill="1" applyAlignment="1">
      <alignment vertical="center" wrapText="1"/>
    </xf>
    <xf numFmtId="2" fontId="1" fillId="0" borderId="0" xfId="0" applyNumberFormat="1" applyFont="1" applyFill="1"/>
    <xf numFmtId="0" fontId="1" fillId="15" borderId="0" xfId="0" applyFont="1" applyFill="1"/>
    <xf numFmtId="0" fontId="1" fillId="12" borderId="0" xfId="0" applyFont="1" applyFill="1"/>
    <xf numFmtId="0" fontId="1" fillId="12" borderId="0" xfId="0" applyFont="1" applyFill="1" applyAlignment="1">
      <alignment vertical="center" wrapText="1"/>
    </xf>
    <xf numFmtId="2" fontId="1" fillId="12" borderId="0" xfId="0" applyNumberFormat="1" applyFont="1" applyFill="1" applyAlignment="1">
      <alignment vertical="center" wrapText="1"/>
    </xf>
    <xf numFmtId="2" fontId="1" fillId="12" borderId="0" xfId="0" applyNumberFormat="1" applyFont="1" applyFill="1"/>
    <xf numFmtId="0" fontId="1" fillId="16" borderId="0" xfId="0" applyFont="1" applyFill="1"/>
    <xf numFmtId="0" fontId="1" fillId="8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left" vertical="center"/>
    </xf>
    <xf numFmtId="3" fontId="1" fillId="0" borderId="0" xfId="0" applyNumberFormat="1" applyFont="1" applyFill="1"/>
    <xf numFmtId="3" fontId="1" fillId="0" borderId="0" xfId="0" applyNumberFormat="1" applyFont="1" applyAlignment="1">
      <alignment horizontal="left" vertical="center"/>
    </xf>
    <xf numFmtId="3" fontId="1" fillId="12" borderId="0" xfId="0" applyNumberFormat="1" applyFont="1" applyFill="1" applyAlignment="1">
      <alignment horizontal="left" vertical="center"/>
    </xf>
    <xf numFmtId="0" fontId="1" fillId="9" borderId="0" xfId="0" applyFont="1" applyFill="1"/>
    <xf numFmtId="0" fontId="6" fillId="9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2" borderId="0" xfId="0" applyNumberFormat="1" applyFont="1" applyFill="1"/>
    <xf numFmtId="0" fontId="7" fillId="17" borderId="1" xfId="0" applyFont="1" applyFill="1" applyBorder="1" applyAlignment="1">
      <alignment horizontal="left" vertical="top"/>
    </xf>
    <xf numFmtId="0" fontId="7" fillId="18" borderId="1" xfId="0" applyFont="1" applyFill="1" applyBorder="1" applyAlignment="1">
      <alignment horizontal="left" vertical="top"/>
    </xf>
    <xf numFmtId="0" fontId="1" fillId="19" borderId="0" xfId="0" applyFont="1" applyFill="1"/>
    <xf numFmtId="0" fontId="1" fillId="19" borderId="0" xfId="0" applyNumberFormat="1" applyFont="1" applyFill="1"/>
    <xf numFmtId="0" fontId="1" fillId="13" borderId="0" xfId="0" applyNumberFormat="1" applyFont="1" applyFill="1"/>
    <xf numFmtId="0" fontId="7" fillId="17" borderId="2" xfId="0" applyFont="1" applyFill="1" applyBorder="1" applyAlignment="1">
      <alignment horizontal="right" vertical="top"/>
    </xf>
    <xf numFmtId="0" fontId="0" fillId="17" borderId="0" xfId="0" applyFill="1"/>
    <xf numFmtId="0" fontId="7" fillId="18" borderId="3" xfId="0" applyFont="1" applyFill="1" applyBorder="1" applyAlignment="1">
      <alignment horizontal="right" vertical="top"/>
    </xf>
    <xf numFmtId="0" fontId="7" fillId="18" borderId="2" xfId="0" applyFont="1" applyFill="1" applyBorder="1" applyAlignment="1">
      <alignment horizontal="right" vertical="top"/>
    </xf>
    <xf numFmtId="0" fontId="7" fillId="17" borderId="3" xfId="0" applyFont="1" applyFill="1" applyBorder="1" applyAlignment="1">
      <alignment horizontal="righ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2"/>
  <sheetViews>
    <sheetView zoomScale="61" zoomScaleNormal="61" workbookViewId="0">
      <selection activeCell="N4" sqref="N4"/>
    </sheetView>
  </sheetViews>
  <sheetFormatPr defaultColWidth="9.18181818181818" defaultRowHeight="14"/>
  <cols>
    <col min="1" max="1" width="9.18181818181818" style="43"/>
    <col min="2" max="2" width="12.4545454545455" style="43" customWidth="1"/>
    <col min="3" max="3" width="11.1818181818182" style="43" customWidth="1"/>
    <col min="4" max="4" width="9.18181818181818" style="43"/>
    <col min="5" max="5" width="10.4545454545455" style="43" customWidth="1"/>
    <col min="6" max="6" width="10.1818181818182" style="43" customWidth="1"/>
    <col min="7" max="7" width="9.18181818181818" style="43"/>
    <col min="8" max="8" width="10.1818181818182" style="43" customWidth="1"/>
    <col min="9" max="9" width="18.8181818181818" style="44" customWidth="1"/>
    <col min="10" max="10" width="21.3636363636364" style="43" customWidth="1"/>
    <col min="11" max="12" width="14.4545454545455" style="43" customWidth="1"/>
    <col min="13" max="13" width="13.9090909090909" style="43" customWidth="1"/>
    <col min="14" max="14" width="9.18181818181818" style="43"/>
    <col min="15" max="15" width="12.8181818181818" style="43"/>
    <col min="16" max="16" width="22.5363636363636" style="43" customWidth="1"/>
    <col min="17" max="17" width="34.7818181818182" style="43" customWidth="1"/>
    <col min="18" max="18" width="13.9090909090909" style="43" customWidth="1"/>
    <col min="19" max="16384" width="9.18181818181818" style="43"/>
  </cols>
  <sheetData>
    <row r="1" customHeight="1" spans="6:17">
      <c r="F1" s="2" t="s">
        <v>0</v>
      </c>
      <c r="G1" s="3" t="s">
        <v>1</v>
      </c>
      <c r="J1" s="43" t="s">
        <v>2</v>
      </c>
      <c r="Q1" s="18"/>
    </row>
    <row r="2" customHeight="1" spans="1:16">
      <c r="A2" s="45" t="s">
        <v>3</v>
      </c>
      <c r="B2" s="45"/>
      <c r="C2" s="45"/>
      <c r="D2" s="45"/>
      <c r="E2" s="45"/>
      <c r="F2" s="43" t="s">
        <v>4</v>
      </c>
      <c r="G2" s="43" t="s">
        <v>5</v>
      </c>
      <c r="K2" s="25" t="s">
        <v>6</v>
      </c>
      <c r="L2" s="25" t="s">
        <v>7</v>
      </c>
      <c r="M2" s="26" t="s">
        <v>8</v>
      </c>
      <c r="P2" s="18"/>
    </row>
    <row r="3" customHeight="1" spans="2:18">
      <c r="B3" s="46" t="s">
        <v>9</v>
      </c>
      <c r="C3" s="47" t="s">
        <v>10</v>
      </c>
      <c r="D3" s="43" t="s">
        <v>11</v>
      </c>
      <c r="E3" s="43" t="s">
        <v>12</v>
      </c>
      <c r="F3" s="43" t="s">
        <v>13</v>
      </c>
      <c r="G3" s="43" t="s">
        <v>14</v>
      </c>
      <c r="H3" s="43" t="s">
        <v>15</v>
      </c>
      <c r="I3" s="44" t="s">
        <v>16</v>
      </c>
      <c r="J3" s="43" t="s">
        <v>17</v>
      </c>
      <c r="K3" s="43" t="s">
        <v>18</v>
      </c>
      <c r="M3" s="43" t="s">
        <v>19</v>
      </c>
      <c r="N3" s="18" t="s">
        <v>20</v>
      </c>
      <c r="O3" s="4" t="s">
        <v>21</v>
      </c>
      <c r="P3" s="43" t="s">
        <v>22</v>
      </c>
      <c r="Q3" s="43" t="s">
        <v>23</v>
      </c>
      <c r="R3" s="28" t="s">
        <v>24</v>
      </c>
    </row>
    <row r="4" customHeight="1" spans="1:18">
      <c r="A4" s="43" t="s">
        <v>25</v>
      </c>
      <c r="B4" s="48">
        <v>0.15</v>
      </c>
      <c r="C4" s="49">
        <v>0.08</v>
      </c>
      <c r="D4" s="50">
        <v>1</v>
      </c>
      <c r="E4" s="43">
        <v>0.17</v>
      </c>
      <c r="F4" s="43">
        <f>C4*11</f>
        <v>0.88</v>
      </c>
      <c r="G4" s="51">
        <f>C4*6.5</f>
        <v>0.52</v>
      </c>
      <c r="H4" s="43">
        <v>6.5</v>
      </c>
      <c r="I4" s="44">
        <f>H4-G4</f>
        <v>5.98</v>
      </c>
      <c r="J4" s="43">
        <f>AA13/1000</f>
        <v>0.6117</v>
      </c>
      <c r="K4" s="43">
        <v>5.98</v>
      </c>
      <c r="L4" s="43">
        <v>1</v>
      </c>
      <c r="N4" s="6">
        <f>(N27+K4)-M4</f>
        <v>15.292</v>
      </c>
      <c r="O4" s="6">
        <f>(N4/44)*100</f>
        <v>34.7545454545455</v>
      </c>
      <c r="P4" s="6">
        <f>G4+K4</f>
        <v>6.5</v>
      </c>
      <c r="Q4" s="6">
        <f>(G4+K4)-M4</f>
        <v>6.5</v>
      </c>
      <c r="R4" s="43">
        <f>Q4*J4</f>
        <v>3.97605</v>
      </c>
    </row>
    <row r="5" customHeight="1" spans="1:18">
      <c r="A5" s="43" t="s">
        <v>26</v>
      </c>
      <c r="B5" s="48">
        <v>0.15</v>
      </c>
      <c r="C5" s="49">
        <v>0.07</v>
      </c>
      <c r="D5" s="50">
        <v>1</v>
      </c>
      <c r="E5" s="43">
        <v>0.17</v>
      </c>
      <c r="F5" s="43">
        <f t="shared" ref="F5:F27" si="0">C5*11</f>
        <v>0.77</v>
      </c>
      <c r="G5" s="51">
        <f t="shared" ref="G5:G27" si="1">C5*6.5</f>
        <v>0.455</v>
      </c>
      <c r="H5" s="43">
        <v>6.5</v>
      </c>
      <c r="I5" s="44">
        <f t="shared" ref="I5:I27" si="2">H5-G5</f>
        <v>6.045</v>
      </c>
      <c r="J5" s="43">
        <f t="shared" ref="J5:J27" si="3">AA14/1000</f>
        <v>0.60454</v>
      </c>
      <c r="K5" s="60">
        <v>6.045</v>
      </c>
      <c r="L5" s="43">
        <v>1</v>
      </c>
      <c r="N5" s="61">
        <f>(N4+K5)-M5</f>
        <v>21.337</v>
      </c>
      <c r="O5" s="61">
        <f>(N5/44)*100</f>
        <v>48.4931818181818</v>
      </c>
      <c r="P5" s="61">
        <f>G5+K5</f>
        <v>6.5</v>
      </c>
      <c r="Q5" s="6">
        <f t="shared" ref="Q5:Q27" si="4">(G5+K5)-M5</f>
        <v>6.5</v>
      </c>
      <c r="R5" s="43">
        <f t="shared" ref="R5:R27" si="5">Q5*J5</f>
        <v>3.92951</v>
      </c>
    </row>
    <row r="6" customHeight="1" spans="1:18">
      <c r="A6" s="43" t="s">
        <v>27</v>
      </c>
      <c r="B6" s="48">
        <v>0.15</v>
      </c>
      <c r="C6" s="49">
        <v>0.2</v>
      </c>
      <c r="D6" s="50">
        <v>1</v>
      </c>
      <c r="E6" s="43">
        <v>0.17</v>
      </c>
      <c r="F6" s="43">
        <f t="shared" si="0"/>
        <v>2.2</v>
      </c>
      <c r="G6" s="51">
        <f t="shared" si="1"/>
        <v>1.3</v>
      </c>
      <c r="H6" s="43">
        <v>6.5</v>
      </c>
      <c r="I6" s="44">
        <f t="shared" si="2"/>
        <v>5.2</v>
      </c>
      <c r="J6" s="43">
        <f t="shared" si="3"/>
        <v>0.60488</v>
      </c>
      <c r="K6" s="43">
        <v>5.2</v>
      </c>
      <c r="L6" s="43">
        <v>1</v>
      </c>
      <c r="N6" s="61">
        <f>(N5+K6)-M6</f>
        <v>26.537</v>
      </c>
      <c r="O6" s="61">
        <f>(N6/44)*100</f>
        <v>60.3113636363636</v>
      </c>
      <c r="P6" s="6">
        <f>G6+K6</f>
        <v>6.5</v>
      </c>
      <c r="Q6" s="6">
        <f t="shared" si="4"/>
        <v>6.5</v>
      </c>
      <c r="R6" s="43">
        <f t="shared" si="5"/>
        <v>3.93172</v>
      </c>
    </row>
    <row r="7" ht="16.5" customHeight="1" spans="1:18">
      <c r="A7" s="43" t="s">
        <v>28</v>
      </c>
      <c r="B7" s="48">
        <v>0.15</v>
      </c>
      <c r="C7" s="49">
        <v>0.18</v>
      </c>
      <c r="D7" s="50">
        <v>1</v>
      </c>
      <c r="E7" s="43">
        <v>0.17</v>
      </c>
      <c r="F7" s="43">
        <f t="shared" si="0"/>
        <v>1.98</v>
      </c>
      <c r="G7" s="51">
        <f t="shared" si="1"/>
        <v>1.17</v>
      </c>
      <c r="H7" s="43">
        <v>6.5</v>
      </c>
      <c r="I7" s="44">
        <f t="shared" si="2"/>
        <v>5.33</v>
      </c>
      <c r="J7" s="43">
        <f t="shared" si="3"/>
        <v>0.60499</v>
      </c>
      <c r="K7" s="43">
        <v>5.33</v>
      </c>
      <c r="L7" s="43">
        <v>1</v>
      </c>
      <c r="N7" s="61">
        <f>(N6+K7)-M7</f>
        <v>31.867</v>
      </c>
      <c r="O7" s="61">
        <f>(N7/44)*100</f>
        <v>72.425</v>
      </c>
      <c r="P7" s="6">
        <f>G7+K7</f>
        <v>6.5</v>
      </c>
      <c r="Q7" s="6">
        <f t="shared" si="4"/>
        <v>6.5</v>
      </c>
      <c r="R7" s="43">
        <f t="shared" si="5"/>
        <v>3.932435</v>
      </c>
    </row>
    <row r="8" ht="16.5" customHeight="1" spans="1:18">
      <c r="A8" s="52" t="s">
        <v>29</v>
      </c>
      <c r="B8" s="53">
        <v>0.15</v>
      </c>
      <c r="C8" s="54">
        <v>0.25</v>
      </c>
      <c r="D8" s="55">
        <v>1</v>
      </c>
      <c r="E8" s="52">
        <v>0.17</v>
      </c>
      <c r="F8" s="52">
        <f t="shared" si="0"/>
        <v>2.75</v>
      </c>
      <c r="G8" s="52">
        <f t="shared" si="1"/>
        <v>1.625</v>
      </c>
      <c r="H8" s="52">
        <v>6.5</v>
      </c>
      <c r="I8" s="52">
        <f t="shared" si="2"/>
        <v>4.875</v>
      </c>
      <c r="J8" s="52">
        <f t="shared" si="3"/>
        <v>0.62034</v>
      </c>
      <c r="K8" s="52">
        <v>4.875</v>
      </c>
      <c r="L8" s="52">
        <v>1</v>
      </c>
      <c r="M8" s="52"/>
      <c r="N8" s="62">
        <f>(N7+K8)-M8</f>
        <v>36.742</v>
      </c>
      <c r="O8" s="62">
        <f>(N8/44)*100</f>
        <v>83.5045454545455</v>
      </c>
      <c r="P8" s="6">
        <f>G8+K8</f>
        <v>6.5</v>
      </c>
      <c r="Q8" s="6">
        <f t="shared" si="4"/>
        <v>6.5</v>
      </c>
      <c r="R8" s="43">
        <f t="shared" si="5"/>
        <v>4.03221</v>
      </c>
    </row>
    <row r="9" ht="16.5" customHeight="1" spans="1:18">
      <c r="A9" s="43" t="s">
        <v>30</v>
      </c>
      <c r="B9" s="48">
        <v>0.15</v>
      </c>
      <c r="C9" s="49">
        <v>0.35</v>
      </c>
      <c r="D9" s="50">
        <v>1</v>
      </c>
      <c r="E9" s="43">
        <v>0.25</v>
      </c>
      <c r="F9" s="43">
        <f t="shared" si="0"/>
        <v>3.85</v>
      </c>
      <c r="G9" s="51">
        <f t="shared" si="1"/>
        <v>2.275</v>
      </c>
      <c r="H9" s="43">
        <v>6.5</v>
      </c>
      <c r="I9" s="44">
        <f t="shared" si="2"/>
        <v>4.225</v>
      </c>
      <c r="J9" s="43">
        <f t="shared" si="3"/>
        <v>0.65059</v>
      </c>
      <c r="L9" s="43">
        <v>1</v>
      </c>
      <c r="N9" s="6">
        <v>37</v>
      </c>
      <c r="O9" s="6">
        <v>84</v>
      </c>
      <c r="P9" s="6">
        <f>G9+K9</f>
        <v>2.275</v>
      </c>
      <c r="Q9" s="6">
        <f t="shared" si="4"/>
        <v>2.275</v>
      </c>
      <c r="R9" s="43">
        <f t="shared" si="5"/>
        <v>1.48009225</v>
      </c>
    </row>
    <row r="10" ht="16.5" customHeight="1" spans="1:18">
      <c r="A10" s="43" t="s">
        <v>31</v>
      </c>
      <c r="B10" s="48">
        <v>0.5</v>
      </c>
      <c r="C10" s="49">
        <v>0.41</v>
      </c>
      <c r="D10" s="50">
        <v>1</v>
      </c>
      <c r="E10" s="43">
        <v>0.42</v>
      </c>
      <c r="F10" s="43">
        <f t="shared" si="0"/>
        <v>4.51</v>
      </c>
      <c r="G10" s="51">
        <f t="shared" si="1"/>
        <v>2.665</v>
      </c>
      <c r="H10" s="43">
        <v>6.5</v>
      </c>
      <c r="I10" s="44">
        <f t="shared" si="2"/>
        <v>3.835</v>
      </c>
      <c r="J10" s="43">
        <f t="shared" si="3"/>
        <v>0.69516</v>
      </c>
      <c r="L10" s="43">
        <v>1</v>
      </c>
      <c r="N10" s="29">
        <v>37</v>
      </c>
      <c r="O10" s="29">
        <v>84</v>
      </c>
      <c r="P10" s="6">
        <f>G10+K10</f>
        <v>2.665</v>
      </c>
      <c r="Q10" s="6">
        <f t="shared" si="4"/>
        <v>2.665</v>
      </c>
      <c r="R10" s="43">
        <f t="shared" si="5"/>
        <v>1.8526014</v>
      </c>
    </row>
    <row r="11" ht="16.5" customHeight="1" spans="1:18">
      <c r="A11" s="43" t="s">
        <v>32</v>
      </c>
      <c r="B11" s="48">
        <v>1</v>
      </c>
      <c r="C11" s="49">
        <v>0.34</v>
      </c>
      <c r="D11" s="50">
        <v>1</v>
      </c>
      <c r="E11" s="43">
        <v>0.5</v>
      </c>
      <c r="F11" s="43">
        <f t="shared" si="0"/>
        <v>3.74</v>
      </c>
      <c r="G11" s="51">
        <f t="shared" si="1"/>
        <v>2.21</v>
      </c>
      <c r="H11" s="43">
        <v>6.5</v>
      </c>
      <c r="I11" s="44">
        <f t="shared" si="2"/>
        <v>4.29</v>
      </c>
      <c r="J11" s="43">
        <f t="shared" si="3"/>
        <v>0.78532</v>
      </c>
      <c r="L11" s="43">
        <v>0</v>
      </c>
      <c r="N11" s="21">
        <v>0</v>
      </c>
      <c r="O11" s="21">
        <v>0</v>
      </c>
      <c r="P11" s="6">
        <f>G11+K11</f>
        <v>2.21</v>
      </c>
      <c r="Q11" s="6">
        <f t="shared" si="4"/>
        <v>2.21</v>
      </c>
      <c r="R11" s="43">
        <f t="shared" si="5"/>
        <v>1.7355572</v>
      </c>
    </row>
    <row r="12" ht="16.5" customHeight="1" spans="1:18">
      <c r="A12" s="43" t="s">
        <v>33</v>
      </c>
      <c r="B12" s="48">
        <v>1</v>
      </c>
      <c r="C12" s="49">
        <v>0.35</v>
      </c>
      <c r="D12" s="50">
        <v>1</v>
      </c>
      <c r="E12" s="43">
        <v>0.67</v>
      </c>
      <c r="F12" s="43">
        <f t="shared" si="0"/>
        <v>3.85</v>
      </c>
      <c r="G12" s="51">
        <f t="shared" si="1"/>
        <v>2.275</v>
      </c>
      <c r="H12" s="43">
        <v>6.5</v>
      </c>
      <c r="I12" s="44">
        <f t="shared" si="2"/>
        <v>4.225</v>
      </c>
      <c r="J12" s="43">
        <f t="shared" si="3"/>
        <v>0.84592</v>
      </c>
      <c r="L12" s="43">
        <v>0</v>
      </c>
      <c r="N12" s="21">
        <v>0</v>
      </c>
      <c r="O12" s="21">
        <v>0</v>
      </c>
      <c r="P12" s="6">
        <f>G12+K12</f>
        <v>2.275</v>
      </c>
      <c r="Q12" s="6">
        <f t="shared" si="4"/>
        <v>2.275</v>
      </c>
      <c r="R12" s="43">
        <f t="shared" si="5"/>
        <v>1.924468</v>
      </c>
    </row>
    <row r="13" ht="16.5" customHeight="1" spans="1:29">
      <c r="A13" s="43" t="s">
        <v>34</v>
      </c>
      <c r="B13" s="48">
        <v>1</v>
      </c>
      <c r="C13" s="49">
        <v>0.4</v>
      </c>
      <c r="D13" s="50">
        <v>1</v>
      </c>
      <c r="E13" s="43">
        <v>0.67</v>
      </c>
      <c r="F13" s="43">
        <f t="shared" si="0"/>
        <v>4.4</v>
      </c>
      <c r="G13" s="51">
        <f t="shared" si="1"/>
        <v>2.6</v>
      </c>
      <c r="H13" s="43">
        <v>6.5</v>
      </c>
      <c r="I13" s="44">
        <f t="shared" si="2"/>
        <v>3.9</v>
      </c>
      <c r="J13" s="43">
        <f t="shared" si="3"/>
        <v>0.77645</v>
      </c>
      <c r="L13" s="43">
        <v>0</v>
      </c>
      <c r="N13" s="21">
        <v>0</v>
      </c>
      <c r="O13" s="21"/>
      <c r="P13" s="6">
        <f>G13+K13</f>
        <v>2.6</v>
      </c>
      <c r="Q13" s="6">
        <f t="shared" si="4"/>
        <v>2.6</v>
      </c>
      <c r="R13" s="43">
        <f t="shared" si="5"/>
        <v>2.01877</v>
      </c>
      <c r="X13" s="67" t="s">
        <v>35</v>
      </c>
      <c r="Y13" s="72"/>
      <c r="Z13" s="73"/>
      <c r="AA13" s="73">
        <v>611.7</v>
      </c>
      <c r="AB13" s="43"/>
      <c r="AC13" s="43">
        <f>AA13/1000</f>
        <v>0.6117</v>
      </c>
    </row>
    <row r="14" ht="16.5" customHeight="1" spans="1:29">
      <c r="A14" s="43" t="s">
        <v>36</v>
      </c>
      <c r="B14" s="48">
        <v>1</v>
      </c>
      <c r="C14" s="49">
        <v>0.43</v>
      </c>
      <c r="D14" s="50">
        <v>1</v>
      </c>
      <c r="E14" s="43">
        <v>0.67</v>
      </c>
      <c r="F14" s="43">
        <f t="shared" si="0"/>
        <v>4.73</v>
      </c>
      <c r="G14" s="51">
        <f t="shared" si="1"/>
        <v>2.795</v>
      </c>
      <c r="H14" s="43">
        <v>6.5</v>
      </c>
      <c r="I14" s="44">
        <f t="shared" si="2"/>
        <v>3.705</v>
      </c>
      <c r="J14" s="43">
        <f t="shared" si="3"/>
        <v>0.72654</v>
      </c>
      <c r="L14" s="43">
        <v>1</v>
      </c>
      <c r="N14" s="63">
        <v>0</v>
      </c>
      <c r="O14" s="63">
        <v>0</v>
      </c>
      <c r="P14" s="6">
        <f>G14+K14</f>
        <v>2.795</v>
      </c>
      <c r="Q14" s="6">
        <f t="shared" si="4"/>
        <v>2.795</v>
      </c>
      <c r="R14" s="43">
        <f t="shared" si="5"/>
        <v>2.0306793</v>
      </c>
      <c r="X14" s="68" t="s">
        <v>37</v>
      </c>
      <c r="Y14" s="68"/>
      <c r="Z14" s="74"/>
      <c r="AA14" s="75">
        <v>604.54</v>
      </c>
      <c r="AC14" s="43">
        <f t="shared" ref="AC14:AC36" si="6">AA14/1000</f>
        <v>0.60454</v>
      </c>
    </row>
    <row r="15" ht="16.5" customHeight="1" spans="1:29">
      <c r="A15" s="43" t="s">
        <v>38</v>
      </c>
      <c r="B15" s="48">
        <v>1</v>
      </c>
      <c r="C15" s="49">
        <v>0.56</v>
      </c>
      <c r="D15" s="50">
        <v>1</v>
      </c>
      <c r="E15" s="43">
        <v>0.67</v>
      </c>
      <c r="F15" s="43">
        <f t="shared" si="0"/>
        <v>6.16</v>
      </c>
      <c r="G15" s="51">
        <f t="shared" si="1"/>
        <v>3.64</v>
      </c>
      <c r="H15" s="43">
        <v>6.5</v>
      </c>
      <c r="I15" s="44">
        <f t="shared" si="2"/>
        <v>2.86</v>
      </c>
      <c r="J15" s="43">
        <f t="shared" si="3"/>
        <v>0.70721</v>
      </c>
      <c r="L15" s="43">
        <v>1</v>
      </c>
      <c r="N15" s="64">
        <v>0</v>
      </c>
      <c r="O15" s="64">
        <v>0</v>
      </c>
      <c r="P15" s="6">
        <f>G15+K15</f>
        <v>3.64</v>
      </c>
      <c r="Q15" s="6">
        <f t="shared" si="4"/>
        <v>3.64</v>
      </c>
      <c r="R15" s="43">
        <f t="shared" si="5"/>
        <v>2.5742444</v>
      </c>
      <c r="X15" s="67" t="s">
        <v>39</v>
      </c>
      <c r="Y15" s="67"/>
      <c r="Z15" s="76"/>
      <c r="AA15" s="72">
        <v>604.88</v>
      </c>
      <c r="AC15" s="43">
        <f t="shared" si="6"/>
        <v>0.60488</v>
      </c>
    </row>
    <row r="16" ht="16.5" customHeight="1" spans="1:29">
      <c r="A16" s="43" t="s">
        <v>40</v>
      </c>
      <c r="B16" s="48">
        <v>1</v>
      </c>
      <c r="C16" s="49">
        <v>0.42</v>
      </c>
      <c r="D16" s="50">
        <v>1</v>
      </c>
      <c r="E16" s="43">
        <v>0.67</v>
      </c>
      <c r="F16" s="43">
        <f t="shared" si="0"/>
        <v>4.62</v>
      </c>
      <c r="G16" s="51">
        <f t="shared" si="1"/>
        <v>2.73</v>
      </c>
      <c r="H16" s="43">
        <v>6.5</v>
      </c>
      <c r="I16" s="44">
        <f t="shared" si="2"/>
        <v>3.77</v>
      </c>
      <c r="J16" s="43">
        <f t="shared" si="3"/>
        <v>0.70039</v>
      </c>
      <c r="L16" s="43">
        <v>1</v>
      </c>
      <c r="N16" s="64">
        <v>0</v>
      </c>
      <c r="O16" s="64">
        <v>0</v>
      </c>
      <c r="P16" s="6">
        <f>G16+K16</f>
        <v>2.73</v>
      </c>
      <c r="Q16" s="6">
        <f t="shared" si="4"/>
        <v>2.73</v>
      </c>
      <c r="R16" s="43">
        <f t="shared" si="5"/>
        <v>1.9120647</v>
      </c>
      <c r="X16" s="68" t="s">
        <v>41</v>
      </c>
      <c r="Y16" s="68"/>
      <c r="Z16" s="74"/>
      <c r="AA16" s="75">
        <v>604.99</v>
      </c>
      <c r="AC16" s="43">
        <f t="shared" si="6"/>
        <v>0.60499</v>
      </c>
    </row>
    <row r="17" ht="16.5" customHeight="1" spans="1:29">
      <c r="A17" s="43" t="s">
        <v>42</v>
      </c>
      <c r="B17" s="48">
        <v>1</v>
      </c>
      <c r="C17" s="49">
        <v>0.34</v>
      </c>
      <c r="D17" s="50">
        <v>1</v>
      </c>
      <c r="E17" s="43">
        <v>0.67</v>
      </c>
      <c r="F17" s="43">
        <f t="shared" si="0"/>
        <v>3.74</v>
      </c>
      <c r="G17" s="51">
        <f t="shared" si="1"/>
        <v>2.21</v>
      </c>
      <c r="H17" s="43">
        <v>6.5</v>
      </c>
      <c r="I17" s="44">
        <f t="shared" si="2"/>
        <v>4.29</v>
      </c>
      <c r="J17" s="43">
        <f t="shared" si="3"/>
        <v>0.69755</v>
      </c>
      <c r="L17" s="43">
        <v>1</v>
      </c>
      <c r="N17" s="64">
        <v>0</v>
      </c>
      <c r="O17" s="64">
        <v>0</v>
      </c>
      <c r="P17" s="6">
        <f>G17+K17</f>
        <v>2.21</v>
      </c>
      <c r="Q17" s="6">
        <f t="shared" si="4"/>
        <v>2.21</v>
      </c>
      <c r="R17" s="43">
        <f t="shared" si="5"/>
        <v>1.5415855</v>
      </c>
      <c r="X17" s="67" t="s">
        <v>43</v>
      </c>
      <c r="Y17" s="67"/>
      <c r="Z17" s="76"/>
      <c r="AA17" s="72">
        <v>620.34</v>
      </c>
      <c r="AC17" s="43">
        <f t="shared" si="6"/>
        <v>0.62034</v>
      </c>
    </row>
    <row r="18" ht="16.5" customHeight="1" spans="1:29">
      <c r="A18" s="43" t="s">
        <v>44</v>
      </c>
      <c r="B18" s="48">
        <v>1</v>
      </c>
      <c r="C18" s="49">
        <v>0.32</v>
      </c>
      <c r="D18" s="50">
        <v>1</v>
      </c>
      <c r="E18" s="43">
        <v>0.67</v>
      </c>
      <c r="F18" s="43">
        <f t="shared" si="0"/>
        <v>3.52</v>
      </c>
      <c r="G18" s="51">
        <f t="shared" si="1"/>
        <v>2.08</v>
      </c>
      <c r="H18" s="43">
        <v>6.5</v>
      </c>
      <c r="I18" s="44">
        <f t="shared" si="2"/>
        <v>4.42</v>
      </c>
      <c r="J18" s="43">
        <f t="shared" si="3"/>
        <v>0.70289</v>
      </c>
      <c r="L18" s="43">
        <v>0</v>
      </c>
      <c r="N18" s="21">
        <v>0</v>
      </c>
      <c r="O18" s="21">
        <v>0</v>
      </c>
      <c r="P18" s="6">
        <f>G18+K18</f>
        <v>2.08</v>
      </c>
      <c r="Q18" s="6">
        <f t="shared" si="4"/>
        <v>2.08</v>
      </c>
      <c r="R18" s="43">
        <f t="shared" si="5"/>
        <v>1.4620112</v>
      </c>
      <c r="X18" s="68" t="s">
        <v>45</v>
      </c>
      <c r="Y18" s="68"/>
      <c r="Z18" s="74"/>
      <c r="AA18" s="75">
        <v>650.59</v>
      </c>
      <c r="AC18" s="43">
        <f t="shared" si="6"/>
        <v>0.65059</v>
      </c>
    </row>
    <row r="19" ht="16.5" customHeight="1" spans="1:29">
      <c r="A19" s="43" t="s">
        <v>46</v>
      </c>
      <c r="B19" s="48">
        <v>1</v>
      </c>
      <c r="C19" s="49">
        <v>0.33</v>
      </c>
      <c r="D19" s="50">
        <v>1</v>
      </c>
      <c r="E19" s="43">
        <v>0.67</v>
      </c>
      <c r="F19" s="43">
        <f t="shared" si="0"/>
        <v>3.63</v>
      </c>
      <c r="G19" s="51">
        <f t="shared" si="1"/>
        <v>2.145</v>
      </c>
      <c r="H19" s="43">
        <v>6.5</v>
      </c>
      <c r="I19" s="44">
        <f t="shared" si="2"/>
        <v>4.355</v>
      </c>
      <c r="J19" s="43">
        <f t="shared" si="3"/>
        <v>0.70323</v>
      </c>
      <c r="L19" s="43">
        <v>0</v>
      </c>
      <c r="N19" s="21">
        <v>0</v>
      </c>
      <c r="O19" s="21">
        <v>0</v>
      </c>
      <c r="P19" s="6">
        <f>G19+K19</f>
        <v>2.145</v>
      </c>
      <c r="Q19" s="6">
        <f t="shared" si="4"/>
        <v>2.145</v>
      </c>
      <c r="R19" s="43">
        <f t="shared" si="5"/>
        <v>1.50842835</v>
      </c>
      <c r="X19" s="67" t="s">
        <v>47</v>
      </c>
      <c r="Y19" s="67"/>
      <c r="Z19" s="76"/>
      <c r="AA19" s="72">
        <v>695.16</v>
      </c>
      <c r="AC19" s="43">
        <f t="shared" si="6"/>
        <v>0.69516</v>
      </c>
    </row>
    <row r="20" ht="16.5" customHeight="1" spans="1:29">
      <c r="A20" s="43" t="s">
        <v>48</v>
      </c>
      <c r="B20" s="48">
        <v>0.8</v>
      </c>
      <c r="C20" s="49">
        <v>0.53</v>
      </c>
      <c r="D20" s="50">
        <v>1</v>
      </c>
      <c r="E20" s="43">
        <v>0.75</v>
      </c>
      <c r="F20" s="43">
        <f t="shared" si="0"/>
        <v>5.83</v>
      </c>
      <c r="G20" s="51">
        <f t="shared" si="1"/>
        <v>3.445</v>
      </c>
      <c r="H20" s="43">
        <v>6.5</v>
      </c>
      <c r="I20" s="44">
        <f t="shared" si="2"/>
        <v>3.055</v>
      </c>
      <c r="J20" s="43">
        <f t="shared" si="3"/>
        <v>0.7121</v>
      </c>
      <c r="L20" s="43">
        <v>0</v>
      </c>
      <c r="N20" s="29">
        <v>20</v>
      </c>
      <c r="O20" s="29">
        <v>40</v>
      </c>
      <c r="P20" s="6">
        <f>G20+K20</f>
        <v>3.445</v>
      </c>
      <c r="Q20" s="6">
        <f t="shared" si="4"/>
        <v>3.445</v>
      </c>
      <c r="R20" s="43">
        <f t="shared" si="5"/>
        <v>2.4531845</v>
      </c>
      <c r="X20" s="68" t="s">
        <v>49</v>
      </c>
      <c r="Y20" s="68"/>
      <c r="Z20" s="74"/>
      <c r="AA20" s="75">
        <v>785.32</v>
      </c>
      <c r="AC20" s="43">
        <f t="shared" si="6"/>
        <v>0.78532</v>
      </c>
    </row>
    <row r="21" ht="16.5" customHeight="1" spans="1:29">
      <c r="A21" s="43" t="s">
        <v>50</v>
      </c>
      <c r="B21" s="48">
        <v>0.65</v>
      </c>
      <c r="C21" s="49">
        <v>0.9</v>
      </c>
      <c r="D21" s="50">
        <v>1</v>
      </c>
      <c r="E21" s="43">
        <v>0.83</v>
      </c>
      <c r="F21" s="43">
        <f t="shared" si="0"/>
        <v>9.9</v>
      </c>
      <c r="G21" s="51">
        <f t="shared" si="1"/>
        <v>5.85</v>
      </c>
      <c r="H21" s="43">
        <v>6.5</v>
      </c>
      <c r="I21" s="44">
        <f t="shared" si="2"/>
        <v>0.649999999999999</v>
      </c>
      <c r="J21" s="43">
        <f t="shared" si="3"/>
        <v>0.73734</v>
      </c>
      <c r="L21" s="43">
        <v>1</v>
      </c>
      <c r="N21" s="6">
        <v>20</v>
      </c>
      <c r="O21" s="6">
        <v>40</v>
      </c>
      <c r="P21" s="6">
        <f t="shared" ref="P21:P27" si="7">G21+K21</f>
        <v>5.85</v>
      </c>
      <c r="Q21" s="6">
        <f t="shared" si="4"/>
        <v>5.85</v>
      </c>
      <c r="R21" s="43">
        <f t="shared" si="5"/>
        <v>4.313439</v>
      </c>
      <c r="X21" s="67" t="s">
        <v>51</v>
      </c>
      <c r="Y21" s="67"/>
      <c r="Z21" s="76"/>
      <c r="AA21" s="72">
        <v>845.92</v>
      </c>
      <c r="AC21" s="43">
        <f t="shared" si="6"/>
        <v>0.84592</v>
      </c>
    </row>
    <row r="22" ht="16.5" customHeight="1" spans="1:29">
      <c r="A22" s="43" t="s">
        <v>52</v>
      </c>
      <c r="B22" s="48">
        <v>0.5</v>
      </c>
      <c r="C22" s="49">
        <v>0.81</v>
      </c>
      <c r="D22" s="50">
        <v>1</v>
      </c>
      <c r="E22" s="43">
        <v>1</v>
      </c>
      <c r="F22" s="43">
        <f t="shared" si="0"/>
        <v>8.91</v>
      </c>
      <c r="G22" s="51">
        <f t="shared" si="1"/>
        <v>5.265</v>
      </c>
      <c r="H22" s="56">
        <v>6.5</v>
      </c>
      <c r="I22" s="51">
        <f t="shared" si="2"/>
        <v>1.235</v>
      </c>
      <c r="J22" s="56">
        <f t="shared" si="3"/>
        <v>0.72552</v>
      </c>
      <c r="K22" s="56"/>
      <c r="L22" s="56">
        <v>1</v>
      </c>
      <c r="M22" s="51">
        <v>5</v>
      </c>
      <c r="N22" s="65">
        <v>15</v>
      </c>
      <c r="O22" s="65">
        <v>30</v>
      </c>
      <c r="P22" s="6">
        <f t="shared" si="7"/>
        <v>5.265</v>
      </c>
      <c r="Q22" s="6">
        <f t="shared" si="4"/>
        <v>0.265000000000001</v>
      </c>
      <c r="R22" s="43">
        <f t="shared" si="5"/>
        <v>0.1922628</v>
      </c>
      <c r="X22" s="68" t="s">
        <v>53</v>
      </c>
      <c r="Y22" s="68"/>
      <c r="Z22" s="74"/>
      <c r="AA22" s="75">
        <v>776.45</v>
      </c>
      <c r="AC22" s="43">
        <f t="shared" si="6"/>
        <v>0.77645</v>
      </c>
    </row>
    <row r="23" ht="16.5" customHeight="1" spans="1:29">
      <c r="A23" s="43" t="s">
        <v>54</v>
      </c>
      <c r="B23" s="48">
        <v>0.15</v>
      </c>
      <c r="C23" s="49">
        <v>0.55</v>
      </c>
      <c r="D23" s="50">
        <v>1</v>
      </c>
      <c r="E23" s="43">
        <v>1</v>
      </c>
      <c r="F23" s="43">
        <f t="shared" si="0"/>
        <v>6.05</v>
      </c>
      <c r="G23" s="51">
        <f t="shared" si="1"/>
        <v>3.575</v>
      </c>
      <c r="H23" s="43">
        <v>6.5</v>
      </c>
      <c r="I23" s="44">
        <f t="shared" si="2"/>
        <v>2.925</v>
      </c>
      <c r="J23" s="43">
        <f t="shared" si="3"/>
        <v>0.70676</v>
      </c>
      <c r="L23" s="43">
        <v>1</v>
      </c>
      <c r="M23" s="43">
        <v>5</v>
      </c>
      <c r="N23" s="6">
        <v>10</v>
      </c>
      <c r="O23" s="6">
        <v>20</v>
      </c>
      <c r="P23" s="6">
        <f t="shared" si="7"/>
        <v>3.575</v>
      </c>
      <c r="Q23" s="6">
        <f t="shared" si="4"/>
        <v>-1.425</v>
      </c>
      <c r="R23" s="43">
        <f t="shared" si="5"/>
        <v>-1.007133</v>
      </c>
      <c r="X23" s="67" t="s">
        <v>55</v>
      </c>
      <c r="Y23" s="67"/>
      <c r="Z23" s="76"/>
      <c r="AA23" s="72">
        <v>726.54</v>
      </c>
      <c r="AC23" s="43">
        <f t="shared" si="6"/>
        <v>0.72654</v>
      </c>
    </row>
    <row r="24" ht="16.5" spans="1:29">
      <c r="A24" s="43" t="s">
        <v>56</v>
      </c>
      <c r="B24" s="48">
        <v>0.15</v>
      </c>
      <c r="C24" s="49">
        <v>0.39</v>
      </c>
      <c r="D24" s="50">
        <v>1</v>
      </c>
      <c r="E24" s="43">
        <v>1</v>
      </c>
      <c r="F24" s="43">
        <f t="shared" si="0"/>
        <v>4.29</v>
      </c>
      <c r="G24" s="51">
        <f t="shared" si="1"/>
        <v>2.535</v>
      </c>
      <c r="H24" s="43">
        <v>6.5</v>
      </c>
      <c r="I24" s="44">
        <f t="shared" si="2"/>
        <v>3.965</v>
      </c>
      <c r="J24" s="43">
        <f t="shared" si="3"/>
        <v>0.68697</v>
      </c>
      <c r="L24" s="43">
        <v>1</v>
      </c>
      <c r="M24" s="43">
        <v>3.575</v>
      </c>
      <c r="N24" s="6">
        <v>6.452</v>
      </c>
      <c r="O24" s="6">
        <v>12.85</v>
      </c>
      <c r="P24" s="6">
        <f t="shared" si="7"/>
        <v>2.535</v>
      </c>
      <c r="Q24" s="6">
        <f t="shared" si="4"/>
        <v>-1.04</v>
      </c>
      <c r="R24" s="43">
        <f t="shared" si="5"/>
        <v>-0.7144488</v>
      </c>
      <c r="X24" s="68" t="s">
        <v>57</v>
      </c>
      <c r="Y24" s="68"/>
      <c r="Z24" s="74"/>
      <c r="AA24" s="75">
        <v>707.21</v>
      </c>
      <c r="AC24" s="43">
        <f t="shared" si="6"/>
        <v>0.70721</v>
      </c>
    </row>
    <row r="25" ht="16.5" spans="1:29">
      <c r="A25" s="43" t="s">
        <v>58</v>
      </c>
      <c r="B25" s="48">
        <v>0.15</v>
      </c>
      <c r="C25" s="49">
        <v>0.24</v>
      </c>
      <c r="D25" s="50">
        <v>1</v>
      </c>
      <c r="E25" s="43">
        <v>1</v>
      </c>
      <c r="F25" s="43">
        <f t="shared" si="0"/>
        <v>2.64</v>
      </c>
      <c r="G25" s="51">
        <f t="shared" si="1"/>
        <v>1.56</v>
      </c>
      <c r="H25" s="43">
        <v>6.5</v>
      </c>
      <c r="I25" s="44">
        <f t="shared" si="2"/>
        <v>4.94</v>
      </c>
      <c r="J25" s="43">
        <f t="shared" si="3"/>
        <v>0.66912</v>
      </c>
      <c r="L25" s="43">
        <v>1</v>
      </c>
      <c r="M25" s="43">
        <v>2.535</v>
      </c>
      <c r="N25" s="6">
        <v>3.917</v>
      </c>
      <c r="O25" s="6">
        <v>7.834</v>
      </c>
      <c r="P25" s="6">
        <f t="shared" si="7"/>
        <v>1.56</v>
      </c>
      <c r="Q25" s="6">
        <f t="shared" si="4"/>
        <v>-0.975</v>
      </c>
      <c r="R25" s="43">
        <f t="shared" si="5"/>
        <v>-0.652392</v>
      </c>
      <c r="X25" s="67" t="s">
        <v>59</v>
      </c>
      <c r="Y25" s="67"/>
      <c r="Z25" s="76"/>
      <c r="AA25" s="72">
        <v>700.39</v>
      </c>
      <c r="AC25" s="43">
        <f t="shared" si="6"/>
        <v>0.70039</v>
      </c>
    </row>
    <row r="26" ht="16.5" spans="1:29">
      <c r="A26" s="43" t="s">
        <v>60</v>
      </c>
      <c r="B26" s="48">
        <v>0.15</v>
      </c>
      <c r="C26" s="49">
        <v>0.17</v>
      </c>
      <c r="D26" s="50">
        <v>1</v>
      </c>
      <c r="E26" s="43">
        <v>0.75</v>
      </c>
      <c r="F26" s="43">
        <f t="shared" si="0"/>
        <v>1.87</v>
      </c>
      <c r="G26" s="51">
        <f t="shared" si="1"/>
        <v>1.105</v>
      </c>
      <c r="H26" s="43">
        <v>6.5</v>
      </c>
      <c r="I26" s="44">
        <f t="shared" si="2"/>
        <v>5.395</v>
      </c>
      <c r="J26" s="43">
        <f t="shared" si="3"/>
        <v>0.65991</v>
      </c>
      <c r="L26" s="43">
        <v>1</v>
      </c>
      <c r="N26" s="6">
        <v>3.917</v>
      </c>
      <c r="O26" s="6">
        <v>7.834</v>
      </c>
      <c r="P26" s="6">
        <f t="shared" si="7"/>
        <v>1.105</v>
      </c>
      <c r="Q26" s="6">
        <f t="shared" si="4"/>
        <v>1.105</v>
      </c>
      <c r="R26" s="43">
        <f t="shared" si="5"/>
        <v>0.72920055</v>
      </c>
      <c r="X26" s="68" t="s">
        <v>61</v>
      </c>
      <c r="Y26" s="68"/>
      <c r="Z26" s="74"/>
      <c r="AA26" s="75">
        <v>697.55</v>
      </c>
      <c r="AC26" s="43">
        <f t="shared" si="6"/>
        <v>0.69755</v>
      </c>
    </row>
    <row r="27" ht="16.5" spans="1:29">
      <c r="A27" s="43" t="s">
        <v>62</v>
      </c>
      <c r="B27" s="48">
        <v>0.15</v>
      </c>
      <c r="C27" s="49">
        <v>0.09</v>
      </c>
      <c r="D27" s="50">
        <v>1</v>
      </c>
      <c r="E27" s="43">
        <v>0.5</v>
      </c>
      <c r="F27" s="43">
        <f t="shared" si="0"/>
        <v>0.99</v>
      </c>
      <c r="G27" s="51">
        <f t="shared" si="1"/>
        <v>0.585</v>
      </c>
      <c r="H27" s="43">
        <v>6.5</v>
      </c>
      <c r="I27" s="44">
        <f t="shared" si="2"/>
        <v>5.915</v>
      </c>
      <c r="J27" s="43">
        <f t="shared" si="3"/>
        <v>0.62603</v>
      </c>
      <c r="K27" s="43">
        <v>5.915</v>
      </c>
      <c r="L27" s="43">
        <v>1</v>
      </c>
      <c r="N27" s="6">
        <v>9.312</v>
      </c>
      <c r="O27" s="6">
        <f>(N27/44)*100</f>
        <v>21.1636363636364</v>
      </c>
      <c r="P27" s="6">
        <f t="shared" si="7"/>
        <v>6.5</v>
      </c>
      <c r="Q27" s="6">
        <f t="shared" si="4"/>
        <v>6.5</v>
      </c>
      <c r="R27" s="43">
        <f t="shared" si="5"/>
        <v>4.069195</v>
      </c>
      <c r="X27" s="67" t="s">
        <v>63</v>
      </c>
      <c r="Y27" s="67"/>
      <c r="Z27" s="76"/>
      <c r="AA27" s="72">
        <v>702.89</v>
      </c>
      <c r="AC27" s="43">
        <f t="shared" si="6"/>
        <v>0.70289</v>
      </c>
    </row>
    <row r="28" ht="16.5" spans="11:29">
      <c r="K28" s="52" t="s">
        <v>64</v>
      </c>
      <c r="M28" s="52" t="s">
        <v>64</v>
      </c>
      <c r="P28" s="52" t="s">
        <v>65</v>
      </c>
      <c r="Q28" s="69" t="s">
        <v>64</v>
      </c>
      <c r="R28" s="35" t="s">
        <v>64</v>
      </c>
      <c r="X28" s="68" t="s">
        <v>66</v>
      </c>
      <c r="Y28" s="68"/>
      <c r="Z28" s="74"/>
      <c r="AA28" s="75">
        <v>703.23</v>
      </c>
      <c r="AC28" s="43">
        <f t="shared" si="6"/>
        <v>0.70323</v>
      </c>
    </row>
    <row r="29" ht="16.5" spans="11:29">
      <c r="K29" s="66">
        <f>SUM(K4:K27)</f>
        <v>33.345</v>
      </c>
      <c r="M29" s="66">
        <f>SUM(M4:M27)</f>
        <v>16.11</v>
      </c>
      <c r="P29" s="66">
        <f>SUM(P4:P27)</f>
        <v>89.96</v>
      </c>
      <c r="Q29" s="70">
        <f>SUM(Q4:Q27)</f>
        <v>73.85</v>
      </c>
      <c r="R29" s="71">
        <f>SUM(R4:R27)</f>
        <v>49.22573535</v>
      </c>
      <c r="X29" s="67" t="s">
        <v>67</v>
      </c>
      <c r="Y29" s="67"/>
      <c r="Z29" s="76"/>
      <c r="AA29" s="72">
        <v>712.1</v>
      </c>
      <c r="AC29" s="43">
        <f t="shared" si="6"/>
        <v>0.7121</v>
      </c>
    </row>
    <row r="30" ht="16.5" spans="1:29">
      <c r="A30" s="57" t="s">
        <v>68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X30" s="67" t="s">
        <v>69</v>
      </c>
      <c r="Y30" s="68"/>
      <c r="Z30" s="74"/>
      <c r="AA30" s="75">
        <v>737.34</v>
      </c>
      <c r="AC30" s="43">
        <f t="shared" si="6"/>
        <v>0.73734</v>
      </c>
    </row>
    <row r="31" ht="16.5" spans="9:29">
      <c r="I31" s="43"/>
      <c r="X31" s="67" t="s">
        <v>70</v>
      </c>
      <c r="Y31" s="67"/>
      <c r="Z31" s="76"/>
      <c r="AA31" s="72">
        <v>725.52</v>
      </c>
      <c r="AC31" s="43">
        <f t="shared" si="6"/>
        <v>0.72552</v>
      </c>
    </row>
    <row r="32" ht="32.5" customHeight="1" spans="1:29">
      <c r="A32" s="58" t="s">
        <v>71</v>
      </c>
      <c r="B32" s="59"/>
      <c r="C32" s="59"/>
      <c r="D32" s="59"/>
      <c r="E32" s="59"/>
      <c r="F32" s="59"/>
      <c r="G32" s="59"/>
      <c r="H32" s="59"/>
      <c r="I32" s="59"/>
      <c r="X32" s="68" t="s">
        <v>72</v>
      </c>
      <c r="Y32" s="68"/>
      <c r="Z32" s="74"/>
      <c r="AA32" s="75">
        <v>706.76</v>
      </c>
      <c r="AC32" s="43">
        <f t="shared" si="6"/>
        <v>0.70676</v>
      </c>
    </row>
    <row r="33" ht="16.5" spans="9:29">
      <c r="I33" s="43"/>
      <c r="X33" s="67" t="s">
        <v>73</v>
      </c>
      <c r="Y33" s="67"/>
      <c r="Z33" s="76"/>
      <c r="AA33" s="72">
        <v>686.97</v>
      </c>
      <c r="AC33" s="43">
        <f t="shared" si="6"/>
        <v>0.68697</v>
      </c>
    </row>
    <row r="34" ht="16.5" spans="9:29">
      <c r="I34" s="43"/>
      <c r="X34" s="68" t="s">
        <v>74</v>
      </c>
      <c r="Y34" s="68"/>
      <c r="Z34" s="74"/>
      <c r="AA34" s="75">
        <v>669.12</v>
      </c>
      <c r="AC34" s="43">
        <f t="shared" si="6"/>
        <v>0.66912</v>
      </c>
    </row>
    <row r="35" ht="16.5" spans="9:29">
      <c r="I35" s="43"/>
      <c r="X35" s="67" t="s">
        <v>75</v>
      </c>
      <c r="Y35" s="67"/>
      <c r="Z35" s="76"/>
      <c r="AA35" s="72">
        <v>659.91</v>
      </c>
      <c r="AC35" s="43">
        <f t="shared" si="6"/>
        <v>0.65991</v>
      </c>
    </row>
    <row r="36" ht="16.5" spans="9:29">
      <c r="I36" s="43"/>
      <c r="X36" s="68" t="s">
        <v>76</v>
      </c>
      <c r="Y36" s="68"/>
      <c r="Z36" s="74"/>
      <c r="AA36" s="75">
        <v>626.03</v>
      </c>
      <c r="AC36" s="43">
        <f t="shared" si="6"/>
        <v>0.62603</v>
      </c>
    </row>
    <row r="37" spans="9:9">
      <c r="I37" s="43"/>
    </row>
    <row r="38" spans="9:9">
      <c r="I38" s="43"/>
    </row>
    <row r="39" spans="9:9">
      <c r="I39" s="43"/>
    </row>
    <row r="40" spans="9:9">
      <c r="I40" s="43"/>
    </row>
    <row r="41" spans="9:9">
      <c r="I41" s="43"/>
    </row>
    <row r="42" spans="9:9">
      <c r="I42" s="43"/>
    </row>
    <row r="43" spans="9:9">
      <c r="I43" s="43"/>
    </row>
    <row r="44" spans="9:9">
      <c r="I44" s="43"/>
    </row>
    <row r="45" spans="9:9">
      <c r="I45" s="43"/>
    </row>
    <row r="46" spans="9:9">
      <c r="I46" s="43"/>
    </row>
    <row r="47" spans="9:9">
      <c r="I47" s="43"/>
    </row>
    <row r="48" spans="9:9">
      <c r="I48" s="43"/>
    </row>
    <row r="49" spans="9:9">
      <c r="I49" s="43"/>
    </row>
    <row r="50" spans="9:9">
      <c r="I50" s="43"/>
    </row>
    <row r="51" spans="9:9">
      <c r="I51" s="43"/>
    </row>
    <row r="52" spans="9:9">
      <c r="I52" s="43"/>
    </row>
    <row r="53" spans="9:9">
      <c r="I53" s="43"/>
    </row>
    <row r="54" spans="9:9">
      <c r="I54" s="43"/>
    </row>
    <row r="55" spans="9:9">
      <c r="I55" s="43"/>
    </row>
    <row r="56" spans="9:9">
      <c r="I56" s="43"/>
    </row>
    <row r="57" spans="9:9">
      <c r="I57" s="43"/>
    </row>
    <row r="58" spans="9:9">
      <c r="I58" s="43"/>
    </row>
    <row r="59" spans="9:9">
      <c r="I59" s="43"/>
    </row>
    <row r="60" spans="9:9">
      <c r="I60" s="43"/>
    </row>
    <row r="61" spans="9:9">
      <c r="I61" s="43"/>
    </row>
    <row r="62" spans="9:9">
      <c r="I62" s="43"/>
    </row>
    <row r="63" spans="9:9">
      <c r="I63" s="43"/>
    </row>
    <row r="64" spans="9:9">
      <c r="I64" s="43"/>
    </row>
    <row r="65" spans="9:9">
      <c r="I65" s="43"/>
    </row>
    <row r="66" spans="9:9">
      <c r="I66" s="43"/>
    </row>
    <row r="67" spans="9:9">
      <c r="I67" s="43"/>
    </row>
    <row r="68" spans="9:9">
      <c r="I68" s="43"/>
    </row>
    <row r="69" spans="9:9">
      <c r="I69" s="43"/>
    </row>
    <row r="70" spans="9:9">
      <c r="I70" s="43"/>
    </row>
    <row r="71" spans="9:9">
      <c r="I71" s="43"/>
    </row>
    <row r="72" spans="9:9">
      <c r="I72" s="43"/>
    </row>
    <row r="73" spans="9:9">
      <c r="I73" s="43"/>
    </row>
    <row r="74" spans="9:9">
      <c r="I74" s="43"/>
    </row>
    <row r="75" spans="9:9">
      <c r="I75" s="43"/>
    </row>
    <row r="76" spans="9:9">
      <c r="I76" s="43"/>
    </row>
    <row r="77" spans="9:9">
      <c r="I77" s="43"/>
    </row>
    <row r="78" spans="9:9">
      <c r="I78" s="43"/>
    </row>
    <row r="79" spans="9:9">
      <c r="I79" s="43"/>
    </row>
    <row r="80" spans="9:9">
      <c r="I80" s="43"/>
    </row>
    <row r="81" spans="9:9">
      <c r="I81" s="43"/>
    </row>
    <row r="82" spans="9:9">
      <c r="I82" s="43"/>
    </row>
    <row r="83" spans="9:9">
      <c r="I83" s="43"/>
    </row>
    <row r="84" spans="9:9">
      <c r="I84" s="43"/>
    </row>
    <row r="85" spans="9:9">
      <c r="I85" s="43"/>
    </row>
    <row r="86" spans="9:9">
      <c r="I86" s="43"/>
    </row>
    <row r="87" spans="9:9">
      <c r="I87" s="43"/>
    </row>
    <row r="88" spans="9:9">
      <c r="I88" s="43"/>
    </row>
    <row r="89" spans="9:9">
      <c r="I89" s="43"/>
    </row>
    <row r="90" spans="9:9">
      <c r="I90" s="43"/>
    </row>
    <row r="91" spans="9:9">
      <c r="I91" s="43"/>
    </row>
    <row r="92" spans="9:9">
      <c r="I92" s="43"/>
    </row>
    <row r="93" spans="9:9">
      <c r="I93" s="43"/>
    </row>
    <row r="94" spans="9:9">
      <c r="I94" s="43"/>
    </row>
    <row r="95" spans="9:9">
      <c r="I95" s="43"/>
    </row>
    <row r="96" spans="9:9">
      <c r="I96" s="43"/>
    </row>
    <row r="97" spans="9:9">
      <c r="I97" s="43"/>
    </row>
    <row r="98" spans="9:9">
      <c r="I98" s="43"/>
    </row>
    <row r="99" spans="9:9">
      <c r="I99" s="43"/>
    </row>
    <row r="100" spans="9:9">
      <c r="I100" s="43"/>
    </row>
    <row r="101" spans="9:9">
      <c r="I101" s="43"/>
    </row>
    <row r="102" spans="9:9">
      <c r="I102" s="43"/>
    </row>
    <row r="103" spans="9:9">
      <c r="I103" s="43"/>
    </row>
    <row r="104" spans="9:9">
      <c r="I104" s="43"/>
    </row>
    <row r="105" spans="9:9">
      <c r="I105" s="43"/>
    </row>
    <row r="106" spans="9:9">
      <c r="I106" s="43"/>
    </row>
    <row r="107" spans="9:9">
      <c r="I107" s="43"/>
    </row>
    <row r="108" spans="9:9">
      <c r="I108" s="43"/>
    </row>
    <row r="109" spans="9:9">
      <c r="I109" s="43"/>
    </row>
    <row r="110" spans="9:9">
      <c r="I110" s="43"/>
    </row>
    <row r="111" spans="9:9">
      <c r="I111" s="43"/>
    </row>
    <row r="112" spans="9:9">
      <c r="I112" s="43"/>
    </row>
    <row r="113" spans="9:9">
      <c r="I113" s="43"/>
    </row>
    <row r="114" spans="9:9">
      <c r="I114" s="43"/>
    </row>
    <row r="115" spans="9:9">
      <c r="I115" s="43"/>
    </row>
    <row r="116" spans="9:9">
      <c r="I116" s="43"/>
    </row>
    <row r="117" spans="9:9">
      <c r="I117" s="43"/>
    </row>
    <row r="118" spans="9:9">
      <c r="I118" s="43"/>
    </row>
    <row r="119" spans="9:9">
      <c r="I119" s="43"/>
    </row>
    <row r="120" spans="9:9">
      <c r="I120" s="43"/>
    </row>
    <row r="121" spans="9:9">
      <c r="I121" s="43"/>
    </row>
    <row r="122" spans="9:9">
      <c r="I122" s="43"/>
    </row>
    <row r="123" spans="9:9">
      <c r="I123" s="43"/>
    </row>
    <row r="124" spans="9:9">
      <c r="I124" s="43"/>
    </row>
    <row r="125" spans="9:9">
      <c r="I125" s="43"/>
    </row>
    <row r="126" spans="9:9">
      <c r="I126" s="43"/>
    </row>
    <row r="127" spans="9:9">
      <c r="I127" s="43"/>
    </row>
    <row r="128" spans="9:9">
      <c r="I128" s="43"/>
    </row>
    <row r="129" spans="9:9">
      <c r="I129" s="43"/>
    </row>
    <row r="130" spans="9:9">
      <c r="I130" s="43"/>
    </row>
    <row r="131" spans="9:9">
      <c r="I131" s="43"/>
    </row>
    <row r="132" spans="9:9">
      <c r="I132" s="43"/>
    </row>
  </sheetData>
  <mergeCells count="3">
    <mergeCell ref="A2:E2"/>
    <mergeCell ref="A30:M30"/>
    <mergeCell ref="A32:I3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4"/>
  <sheetViews>
    <sheetView zoomScale="86" zoomScaleNormal="86" workbookViewId="0">
      <selection activeCell="I1" sqref="I1"/>
    </sheetView>
  </sheetViews>
  <sheetFormatPr defaultColWidth="8.72727272727273" defaultRowHeight="14.5"/>
  <cols>
    <col min="7" max="7" width="12.8181818181818"/>
    <col min="10" max="10" width="12.8181818181818"/>
    <col min="11" max="11" width="8.24545454545455" customWidth="1"/>
    <col min="15" max="15" width="12.8181818181818"/>
    <col min="17" max="18" width="14"/>
  </cols>
  <sheetData>
    <row r="1" spans="1:18">
      <c r="A1" s="1"/>
      <c r="B1" s="1"/>
      <c r="C1" s="2" t="s">
        <v>0</v>
      </c>
      <c r="D1" s="3" t="s">
        <v>1</v>
      </c>
      <c r="E1" s="1"/>
      <c r="F1" s="1"/>
      <c r="G1" s="1"/>
      <c r="H1" s="1"/>
      <c r="I1" s="1" t="s">
        <v>77</v>
      </c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 t="s">
        <v>4</v>
      </c>
      <c r="D2" s="1" t="s">
        <v>5</v>
      </c>
      <c r="E2" s="1"/>
      <c r="F2" s="1"/>
      <c r="G2" s="1"/>
      <c r="H2" s="1"/>
      <c r="I2" s="1"/>
      <c r="J2" s="1"/>
      <c r="K2" s="1"/>
      <c r="L2" s="25" t="s">
        <v>6</v>
      </c>
      <c r="M2" s="26" t="s">
        <v>8</v>
      </c>
      <c r="N2" s="1"/>
      <c r="O2" s="1"/>
      <c r="P2" s="1"/>
      <c r="Q2" s="1"/>
      <c r="R2" s="1"/>
    </row>
    <row r="3" ht="65" spans="1:18">
      <c r="A3" s="4" t="s">
        <v>78</v>
      </c>
      <c r="B3" s="5" t="s">
        <v>10</v>
      </c>
      <c r="C3" s="4" t="s">
        <v>13</v>
      </c>
      <c r="D3" s="4" t="s">
        <v>14</v>
      </c>
      <c r="E3" s="4" t="s">
        <v>15</v>
      </c>
      <c r="F3" s="4" t="s">
        <v>79</v>
      </c>
      <c r="G3" s="4" t="s">
        <v>80</v>
      </c>
      <c r="H3" s="17" t="s">
        <v>81</v>
      </c>
      <c r="I3" s="18" t="s">
        <v>82</v>
      </c>
      <c r="J3" s="18" t="s">
        <v>83</v>
      </c>
      <c r="K3" s="19" t="s">
        <v>84</v>
      </c>
      <c r="L3" s="27" t="s">
        <v>18</v>
      </c>
      <c r="M3" s="18" t="s">
        <v>85</v>
      </c>
      <c r="N3" s="18" t="s">
        <v>86</v>
      </c>
      <c r="O3" s="4" t="s">
        <v>21</v>
      </c>
      <c r="P3" s="18" t="s">
        <v>87</v>
      </c>
      <c r="Q3" s="18" t="s">
        <v>88</v>
      </c>
      <c r="R3" s="28" t="s">
        <v>24</v>
      </c>
    </row>
    <row r="4" spans="1:18">
      <c r="A4" s="1" t="s">
        <v>25</v>
      </c>
      <c r="B4" s="7">
        <v>0.08</v>
      </c>
      <c r="C4" s="6">
        <f t="shared" ref="C4:C27" si="0">B4*11</f>
        <v>0.88</v>
      </c>
      <c r="D4" s="6">
        <f t="shared" ref="D4:D27" si="1">B4*7.5</f>
        <v>0.6</v>
      </c>
      <c r="E4" s="6">
        <v>6.5</v>
      </c>
      <c r="F4" s="6">
        <v>0</v>
      </c>
      <c r="G4" s="6">
        <f>(F4*1000*40*0.23)/1000</f>
        <v>0</v>
      </c>
      <c r="H4" s="20">
        <f t="shared" ref="H4:H27" si="2">IF((G4-D4)&gt;0,(G4-D4),0)</f>
        <v>0</v>
      </c>
      <c r="I4" s="6">
        <v>0.6117</v>
      </c>
      <c r="J4" s="6">
        <f>E4+H4-D4</f>
        <v>5.9</v>
      </c>
      <c r="K4" s="6">
        <v>1</v>
      </c>
      <c r="L4" s="6">
        <v>5.9</v>
      </c>
      <c r="M4" s="6"/>
      <c r="N4" s="6">
        <f>(N27+L4)-M4</f>
        <v>16.725</v>
      </c>
      <c r="O4" s="6">
        <f>(N4/44)*100</f>
        <v>38.0113636363636</v>
      </c>
      <c r="P4" s="6">
        <f>D4+L4</f>
        <v>6.5</v>
      </c>
      <c r="Q4" s="6">
        <f>(D4+L4)-(M4+G4)</f>
        <v>6.5</v>
      </c>
      <c r="R4" s="6">
        <f>IF(Q4&gt;0,Q4*I4,Q4*I4*0.75)</f>
        <v>3.97605</v>
      </c>
    </row>
    <row r="5" spans="1:18">
      <c r="A5" s="1" t="s">
        <v>26</v>
      </c>
      <c r="B5" s="7">
        <v>0.07</v>
      </c>
      <c r="C5" s="6">
        <f t="shared" si="0"/>
        <v>0.77</v>
      </c>
      <c r="D5" s="6">
        <f t="shared" si="1"/>
        <v>0.525</v>
      </c>
      <c r="E5" s="6">
        <v>6.5</v>
      </c>
      <c r="F5" s="6">
        <v>0</v>
      </c>
      <c r="G5" s="6">
        <f>(F5*1000*40*0.23)/1000</f>
        <v>0</v>
      </c>
      <c r="H5" s="20">
        <f t="shared" si="2"/>
        <v>0</v>
      </c>
      <c r="I5" s="6">
        <v>0.60454</v>
      </c>
      <c r="J5" s="6">
        <f t="shared" ref="J5:J27" si="3">E5+H5-D5</f>
        <v>5.975</v>
      </c>
      <c r="K5" s="6">
        <v>1</v>
      </c>
      <c r="L5" s="6">
        <v>5.975</v>
      </c>
      <c r="M5" s="6"/>
      <c r="N5" s="6">
        <f>(N4+L5)-M5</f>
        <v>22.7</v>
      </c>
      <c r="O5" s="6">
        <f>(N5/44)*100</f>
        <v>51.5909090909091</v>
      </c>
      <c r="P5" s="6">
        <f t="shared" ref="P5:P27" si="4">D5+L5</f>
        <v>6.5</v>
      </c>
      <c r="Q5" s="6">
        <f t="shared" ref="Q5:Q27" si="5">(D5+L5)-(M5+G5)</f>
        <v>6.5</v>
      </c>
      <c r="R5" s="6">
        <f t="shared" ref="R5:R27" si="6">IF(Q5&gt;0,Q5*I5,Q5*I5*0.75)</f>
        <v>3.92951</v>
      </c>
    </row>
    <row r="6" spans="1:18">
      <c r="A6" s="1" t="s">
        <v>27</v>
      </c>
      <c r="B6" s="7">
        <v>0.2</v>
      </c>
      <c r="C6" s="6">
        <f t="shared" si="0"/>
        <v>2.2</v>
      </c>
      <c r="D6" s="6">
        <f t="shared" si="1"/>
        <v>1.5</v>
      </c>
      <c r="E6" s="6">
        <v>6.5</v>
      </c>
      <c r="F6" s="6">
        <v>0</v>
      </c>
      <c r="G6" s="6">
        <f>(F6*1000*40*0.23)/1000</f>
        <v>0</v>
      </c>
      <c r="H6" s="20">
        <f t="shared" si="2"/>
        <v>0</v>
      </c>
      <c r="I6" s="6">
        <v>0.60488</v>
      </c>
      <c r="J6" s="6">
        <f t="shared" si="3"/>
        <v>5</v>
      </c>
      <c r="K6" s="6">
        <v>1</v>
      </c>
      <c r="L6" s="6">
        <v>5</v>
      </c>
      <c r="M6" s="6"/>
      <c r="N6" s="6">
        <f>(N5+L6)-M6</f>
        <v>27.7</v>
      </c>
      <c r="O6" s="6">
        <f>(N6/44)*100</f>
        <v>62.9545454545455</v>
      </c>
      <c r="P6" s="6">
        <f t="shared" si="4"/>
        <v>6.5</v>
      </c>
      <c r="Q6" s="6">
        <f t="shared" si="5"/>
        <v>6.5</v>
      </c>
      <c r="R6" s="6">
        <f t="shared" si="6"/>
        <v>3.93172</v>
      </c>
    </row>
    <row r="7" spans="1:18">
      <c r="A7" s="1" t="s">
        <v>28</v>
      </c>
      <c r="B7" s="7">
        <v>0.18</v>
      </c>
      <c r="C7" s="6">
        <f t="shared" si="0"/>
        <v>1.98</v>
      </c>
      <c r="D7" s="6">
        <f t="shared" si="1"/>
        <v>1.35</v>
      </c>
      <c r="E7" s="6">
        <v>6.5</v>
      </c>
      <c r="F7" s="6">
        <v>0</v>
      </c>
      <c r="G7" s="6">
        <f>(F7*1000*40*0.23)/1000</f>
        <v>0</v>
      </c>
      <c r="H7" s="20">
        <f t="shared" si="2"/>
        <v>0</v>
      </c>
      <c r="I7" s="6">
        <v>0.60499</v>
      </c>
      <c r="J7" s="6">
        <f t="shared" si="3"/>
        <v>5.15</v>
      </c>
      <c r="K7" s="6">
        <v>1</v>
      </c>
      <c r="L7" s="6">
        <v>5.15</v>
      </c>
      <c r="M7" s="6"/>
      <c r="N7" s="6">
        <f>(N6+L7)-M7</f>
        <v>32.85</v>
      </c>
      <c r="O7" s="6">
        <f>(N7/44)*100</f>
        <v>74.6590909090909</v>
      </c>
      <c r="P7" s="6">
        <f t="shared" si="4"/>
        <v>6.5</v>
      </c>
      <c r="Q7" s="6">
        <f t="shared" si="5"/>
        <v>6.5</v>
      </c>
      <c r="R7" s="6">
        <f t="shared" si="6"/>
        <v>3.932435</v>
      </c>
    </row>
    <row r="8" spans="1:18">
      <c r="A8" s="1" t="s">
        <v>29</v>
      </c>
      <c r="B8" s="7">
        <v>0.25</v>
      </c>
      <c r="C8" s="6">
        <f t="shared" si="0"/>
        <v>2.75</v>
      </c>
      <c r="D8" s="6">
        <f t="shared" si="1"/>
        <v>1.875</v>
      </c>
      <c r="E8" s="6">
        <v>6.5</v>
      </c>
      <c r="F8" s="6">
        <v>0</v>
      </c>
      <c r="G8" s="6">
        <f>(F8*1000*40*0.23)/1000</f>
        <v>0</v>
      </c>
      <c r="H8" s="20">
        <f t="shared" si="2"/>
        <v>0</v>
      </c>
      <c r="I8" s="6">
        <v>0.62034</v>
      </c>
      <c r="J8" s="6">
        <f t="shared" si="3"/>
        <v>4.625</v>
      </c>
      <c r="K8" s="6">
        <v>1</v>
      </c>
      <c r="L8" s="6">
        <v>4.625</v>
      </c>
      <c r="M8" s="6"/>
      <c r="N8" s="6">
        <f>(N7+L8)-M8</f>
        <v>37.475</v>
      </c>
      <c r="O8" s="6">
        <f>(N8/44)*100</f>
        <v>85.1704545454545</v>
      </c>
      <c r="P8" s="6">
        <f t="shared" si="4"/>
        <v>6.5</v>
      </c>
      <c r="Q8" s="6">
        <f t="shared" si="5"/>
        <v>6.5</v>
      </c>
      <c r="R8" s="6">
        <f t="shared" si="6"/>
        <v>4.03221</v>
      </c>
    </row>
    <row r="9" spans="1:18">
      <c r="A9" s="1" t="s">
        <v>30</v>
      </c>
      <c r="B9" s="7">
        <v>0.35</v>
      </c>
      <c r="C9" s="6">
        <f t="shared" si="0"/>
        <v>3.85</v>
      </c>
      <c r="D9" s="6">
        <f t="shared" si="1"/>
        <v>2.625</v>
      </c>
      <c r="E9" s="6">
        <v>6.5</v>
      </c>
      <c r="F9" s="6">
        <v>0</v>
      </c>
      <c r="G9" s="6">
        <f>(F9*1000*40*0.23)/1000</f>
        <v>0</v>
      </c>
      <c r="H9" s="20">
        <f t="shared" si="2"/>
        <v>0</v>
      </c>
      <c r="I9" s="6">
        <v>0.65059</v>
      </c>
      <c r="J9" s="6">
        <f t="shared" si="3"/>
        <v>3.875</v>
      </c>
      <c r="K9" s="6">
        <v>1</v>
      </c>
      <c r="L9" s="6"/>
      <c r="M9" s="6"/>
      <c r="N9" s="6">
        <v>73</v>
      </c>
      <c r="O9" s="6">
        <v>85</v>
      </c>
      <c r="P9" s="6">
        <f t="shared" si="4"/>
        <v>2.625</v>
      </c>
      <c r="Q9" s="6">
        <f t="shared" si="5"/>
        <v>2.625</v>
      </c>
      <c r="R9" s="6">
        <f t="shared" si="6"/>
        <v>1.70779875</v>
      </c>
    </row>
    <row r="10" spans="1:18">
      <c r="A10" s="1" t="s">
        <v>31</v>
      </c>
      <c r="B10" s="7">
        <v>0.41</v>
      </c>
      <c r="C10" s="6">
        <f t="shared" si="0"/>
        <v>4.51</v>
      </c>
      <c r="D10" s="6">
        <f t="shared" si="1"/>
        <v>3.075</v>
      </c>
      <c r="E10" s="6">
        <v>6.5</v>
      </c>
      <c r="F10" s="6">
        <v>0.024</v>
      </c>
      <c r="G10" s="6">
        <f>(F10*1000*39*0.2)/1000</f>
        <v>0.1872</v>
      </c>
      <c r="H10" s="20">
        <f t="shared" si="2"/>
        <v>0</v>
      </c>
      <c r="I10" s="6">
        <v>0.69516</v>
      </c>
      <c r="J10" s="6">
        <f t="shared" si="3"/>
        <v>3.425</v>
      </c>
      <c r="K10" s="6">
        <v>1</v>
      </c>
      <c r="L10" s="6"/>
      <c r="M10" s="6"/>
      <c r="N10" s="29">
        <v>73</v>
      </c>
      <c r="O10" s="29">
        <v>85</v>
      </c>
      <c r="P10" s="6">
        <f t="shared" si="4"/>
        <v>3.075</v>
      </c>
      <c r="Q10" s="6">
        <f t="shared" si="5"/>
        <v>2.8878</v>
      </c>
      <c r="R10" s="6">
        <f t="shared" si="6"/>
        <v>2.007483048</v>
      </c>
    </row>
    <row r="11" spans="1:18">
      <c r="A11" s="1" t="s">
        <v>32</v>
      </c>
      <c r="B11" s="7">
        <v>0.34</v>
      </c>
      <c r="C11" s="6">
        <f t="shared" si="0"/>
        <v>3.74</v>
      </c>
      <c r="D11" s="6">
        <f t="shared" si="1"/>
        <v>2.55</v>
      </c>
      <c r="E11" s="6">
        <v>6.5</v>
      </c>
      <c r="F11" s="6">
        <v>0.0864406779661017</v>
      </c>
      <c r="G11" s="6">
        <f t="shared" ref="G11:G27" si="7">(F11*1000*39*0.2)/1000</f>
        <v>0.674237288135593</v>
      </c>
      <c r="H11" s="20">
        <f t="shared" si="2"/>
        <v>0</v>
      </c>
      <c r="I11" s="6">
        <v>0.78532</v>
      </c>
      <c r="J11" s="6">
        <f t="shared" si="3"/>
        <v>3.95</v>
      </c>
      <c r="K11" s="21">
        <v>0</v>
      </c>
      <c r="L11" s="21"/>
      <c r="M11" s="21">
        <v>0</v>
      </c>
      <c r="N11" s="21">
        <v>0</v>
      </c>
      <c r="O11" s="21">
        <v>0</v>
      </c>
      <c r="P11" s="6">
        <f t="shared" si="4"/>
        <v>2.55</v>
      </c>
      <c r="Q11" s="6">
        <f t="shared" si="5"/>
        <v>1.87576271186441</v>
      </c>
      <c r="R11" s="6">
        <f t="shared" si="6"/>
        <v>1.47307397288136</v>
      </c>
    </row>
    <row r="12" spans="1:18">
      <c r="A12" s="1" t="s">
        <v>33</v>
      </c>
      <c r="B12" s="7">
        <v>0.35</v>
      </c>
      <c r="C12" s="6">
        <f t="shared" si="0"/>
        <v>3.85</v>
      </c>
      <c r="D12" s="6">
        <f t="shared" si="1"/>
        <v>2.625</v>
      </c>
      <c r="E12" s="6">
        <v>6.5</v>
      </c>
      <c r="F12" s="6">
        <v>0.365593220338983</v>
      </c>
      <c r="G12" s="6">
        <f t="shared" si="7"/>
        <v>2.85162711864407</v>
      </c>
      <c r="H12" s="20">
        <f t="shared" si="2"/>
        <v>0.226627118644068</v>
      </c>
      <c r="I12" s="6">
        <v>0.84592</v>
      </c>
      <c r="J12" s="6">
        <f t="shared" si="3"/>
        <v>4.10162711864407</v>
      </c>
      <c r="K12" s="21">
        <v>0</v>
      </c>
      <c r="L12" s="21"/>
      <c r="M12" s="21">
        <v>0</v>
      </c>
      <c r="N12" s="21">
        <v>0</v>
      </c>
      <c r="O12" s="21">
        <v>0</v>
      </c>
      <c r="P12" s="6">
        <f t="shared" si="4"/>
        <v>2.625</v>
      </c>
      <c r="Q12" s="6">
        <f t="shared" si="5"/>
        <v>-0.226627118644068</v>
      </c>
      <c r="R12" s="6">
        <f t="shared" si="6"/>
        <v>-0.143781309152543</v>
      </c>
    </row>
    <row r="13" spans="1:18">
      <c r="A13" s="1" t="s">
        <v>34</v>
      </c>
      <c r="B13" s="7">
        <v>0.4</v>
      </c>
      <c r="C13" s="6">
        <f t="shared" si="0"/>
        <v>4.4</v>
      </c>
      <c r="D13" s="6">
        <f t="shared" si="1"/>
        <v>3</v>
      </c>
      <c r="E13" s="6">
        <v>6.5</v>
      </c>
      <c r="F13" s="6">
        <v>0.270762711864407</v>
      </c>
      <c r="G13" s="6">
        <f t="shared" si="7"/>
        <v>2.11194915254237</v>
      </c>
      <c r="H13" s="20">
        <f t="shared" si="2"/>
        <v>0</v>
      </c>
      <c r="I13" s="6">
        <v>0.77645</v>
      </c>
      <c r="J13" s="6">
        <f t="shared" si="3"/>
        <v>3.5</v>
      </c>
      <c r="K13" s="21">
        <v>0</v>
      </c>
      <c r="L13" s="21"/>
      <c r="M13" s="21">
        <v>0</v>
      </c>
      <c r="N13" s="21"/>
      <c r="O13" s="21">
        <v>0</v>
      </c>
      <c r="P13" s="6">
        <f t="shared" si="4"/>
        <v>3</v>
      </c>
      <c r="Q13" s="6">
        <f t="shared" si="5"/>
        <v>0.888050847457627</v>
      </c>
      <c r="R13" s="6">
        <f t="shared" si="6"/>
        <v>0.689527080508475</v>
      </c>
    </row>
    <row r="14" spans="1:18">
      <c r="A14" s="1" t="s">
        <v>36</v>
      </c>
      <c r="B14" s="7">
        <v>0.43</v>
      </c>
      <c r="C14" s="6">
        <f t="shared" si="0"/>
        <v>4.73</v>
      </c>
      <c r="D14" s="6">
        <f t="shared" si="1"/>
        <v>3.225</v>
      </c>
      <c r="E14" s="6">
        <v>6.5</v>
      </c>
      <c r="F14" s="6">
        <v>0.397457627118644</v>
      </c>
      <c r="G14" s="6">
        <f t="shared" si="7"/>
        <v>3.10016949152542</v>
      </c>
      <c r="H14" s="20">
        <f t="shared" si="2"/>
        <v>0</v>
      </c>
      <c r="I14" s="6">
        <v>0.72654</v>
      </c>
      <c r="J14" s="6">
        <f t="shared" si="3"/>
        <v>3.275</v>
      </c>
      <c r="K14" s="21">
        <v>1</v>
      </c>
      <c r="L14" s="21"/>
      <c r="M14" s="21">
        <v>0</v>
      </c>
      <c r="N14" s="21">
        <v>0</v>
      </c>
      <c r="O14" s="21">
        <v>0</v>
      </c>
      <c r="P14" s="6">
        <f t="shared" si="4"/>
        <v>3.225</v>
      </c>
      <c r="Q14" s="6">
        <f t="shared" si="5"/>
        <v>0.124830508474576</v>
      </c>
      <c r="R14" s="6">
        <f t="shared" si="6"/>
        <v>0.0906943576271184</v>
      </c>
    </row>
    <row r="15" spans="1:18">
      <c r="A15" s="1" t="s">
        <v>38</v>
      </c>
      <c r="B15" s="7">
        <v>0.56</v>
      </c>
      <c r="C15" s="6">
        <f t="shared" si="0"/>
        <v>6.16</v>
      </c>
      <c r="D15" s="6">
        <f t="shared" si="1"/>
        <v>4.2</v>
      </c>
      <c r="E15" s="6">
        <v>6.5</v>
      </c>
      <c r="F15" s="6">
        <v>0.526271186440678</v>
      </c>
      <c r="G15" s="6">
        <f t="shared" si="7"/>
        <v>4.10491525423729</v>
      </c>
      <c r="H15" s="20">
        <f t="shared" si="2"/>
        <v>0</v>
      </c>
      <c r="I15" s="6">
        <v>0.70721</v>
      </c>
      <c r="J15" s="6">
        <f t="shared" si="3"/>
        <v>2.3</v>
      </c>
      <c r="K15" s="21">
        <v>1</v>
      </c>
      <c r="L15" s="21"/>
      <c r="M15" s="21">
        <v>0</v>
      </c>
      <c r="N15" s="21">
        <v>0</v>
      </c>
      <c r="O15" s="21">
        <v>0</v>
      </c>
      <c r="P15" s="6">
        <f t="shared" si="4"/>
        <v>4.2</v>
      </c>
      <c r="Q15" s="6">
        <f t="shared" si="5"/>
        <v>0.095084745762712</v>
      </c>
      <c r="R15" s="6">
        <f t="shared" si="6"/>
        <v>0.0672448830508475</v>
      </c>
    </row>
    <row r="16" spans="1:18">
      <c r="A16" s="32" t="s">
        <v>40</v>
      </c>
      <c r="B16" s="7">
        <v>0.42</v>
      </c>
      <c r="C16" s="33">
        <f t="shared" si="0"/>
        <v>4.62</v>
      </c>
      <c r="D16" s="33">
        <f t="shared" si="1"/>
        <v>3.15</v>
      </c>
      <c r="E16" s="33">
        <v>6.5</v>
      </c>
      <c r="F16" s="33">
        <v>0.992372881355932</v>
      </c>
      <c r="G16" s="6">
        <f t="shared" si="7"/>
        <v>7.74050847457627</v>
      </c>
      <c r="H16" s="20">
        <f t="shared" si="2"/>
        <v>4.59050847457627</v>
      </c>
      <c r="I16" s="33">
        <v>0.70039</v>
      </c>
      <c r="J16" s="6">
        <f t="shared" si="3"/>
        <v>7.94050847457627</v>
      </c>
      <c r="K16" s="21">
        <v>1</v>
      </c>
      <c r="L16" s="21"/>
      <c r="M16" s="21">
        <v>0</v>
      </c>
      <c r="N16" s="21">
        <v>0</v>
      </c>
      <c r="O16" s="21">
        <v>0</v>
      </c>
      <c r="P16" s="6">
        <f t="shared" si="4"/>
        <v>3.15</v>
      </c>
      <c r="Q16" s="6">
        <f t="shared" si="5"/>
        <v>-4.59050847457627</v>
      </c>
      <c r="R16" s="6">
        <f t="shared" si="6"/>
        <v>-2.41135967288136</v>
      </c>
    </row>
    <row r="17" spans="1:18">
      <c r="A17" s="1" t="s">
        <v>42</v>
      </c>
      <c r="B17" s="7">
        <v>0.34</v>
      </c>
      <c r="C17" s="6">
        <f t="shared" si="0"/>
        <v>3.74</v>
      </c>
      <c r="D17" s="6">
        <f t="shared" si="1"/>
        <v>2.55</v>
      </c>
      <c r="E17" s="6">
        <v>6.5</v>
      </c>
      <c r="F17" s="6">
        <v>0.695762711864407</v>
      </c>
      <c r="G17" s="6">
        <f t="shared" si="7"/>
        <v>5.42694915254237</v>
      </c>
      <c r="H17" s="20">
        <f t="shared" si="2"/>
        <v>2.87694915254237</v>
      </c>
      <c r="I17" s="6">
        <v>0.69755</v>
      </c>
      <c r="J17" s="6">
        <f t="shared" si="3"/>
        <v>6.82694915254237</v>
      </c>
      <c r="K17" s="21">
        <v>1</v>
      </c>
      <c r="L17" s="21"/>
      <c r="M17" s="21">
        <v>0</v>
      </c>
      <c r="N17" s="21">
        <v>0</v>
      </c>
      <c r="O17" s="21">
        <v>0</v>
      </c>
      <c r="P17" s="6">
        <f t="shared" si="4"/>
        <v>2.55</v>
      </c>
      <c r="Q17" s="6">
        <f t="shared" si="5"/>
        <v>-2.87694915254237</v>
      </c>
      <c r="R17" s="6">
        <f t="shared" si="6"/>
        <v>-1.50511191101695</v>
      </c>
    </row>
    <row r="18" spans="1:18">
      <c r="A18" s="1" t="s">
        <v>44</v>
      </c>
      <c r="B18" s="7">
        <v>0.32</v>
      </c>
      <c r="C18" s="6">
        <f t="shared" si="0"/>
        <v>3.52</v>
      </c>
      <c r="D18" s="6">
        <f t="shared" si="1"/>
        <v>2.4</v>
      </c>
      <c r="E18" s="6">
        <v>6.5</v>
      </c>
      <c r="F18" s="6">
        <v>0.582203389830508</v>
      </c>
      <c r="G18" s="6">
        <f t="shared" si="7"/>
        <v>4.54118644067797</v>
      </c>
      <c r="H18" s="20">
        <f t="shared" si="2"/>
        <v>2.14118644067797</v>
      </c>
      <c r="I18" s="6">
        <v>0.70289</v>
      </c>
      <c r="J18" s="6">
        <f t="shared" si="3"/>
        <v>6.24118644067797</v>
      </c>
      <c r="K18" s="21">
        <v>0</v>
      </c>
      <c r="L18" s="21"/>
      <c r="M18" s="21">
        <v>0</v>
      </c>
      <c r="N18" s="21">
        <v>0</v>
      </c>
      <c r="O18" s="21">
        <v>0</v>
      </c>
      <c r="P18" s="6">
        <f t="shared" si="4"/>
        <v>2.4</v>
      </c>
      <c r="Q18" s="6">
        <f t="shared" si="5"/>
        <v>-2.14118644067797</v>
      </c>
      <c r="R18" s="6">
        <f t="shared" si="6"/>
        <v>-1.1287639029661</v>
      </c>
    </row>
    <row r="19" spans="1:18">
      <c r="A19" s="1" t="s">
        <v>46</v>
      </c>
      <c r="B19" s="7">
        <v>0.33</v>
      </c>
      <c r="C19" s="6">
        <f t="shared" si="0"/>
        <v>3.63</v>
      </c>
      <c r="D19" s="6">
        <f t="shared" si="1"/>
        <v>2.475</v>
      </c>
      <c r="E19" s="6">
        <v>6.5</v>
      </c>
      <c r="F19" s="6">
        <v>0.372033898305085</v>
      </c>
      <c r="G19" s="6">
        <f t="shared" si="7"/>
        <v>2.90186440677966</v>
      </c>
      <c r="H19" s="20">
        <f t="shared" si="2"/>
        <v>0.426864406779661</v>
      </c>
      <c r="I19" s="6">
        <v>0.70323</v>
      </c>
      <c r="J19" s="6">
        <f t="shared" si="3"/>
        <v>4.45186440677966</v>
      </c>
      <c r="K19" s="21">
        <v>0</v>
      </c>
      <c r="L19" s="21"/>
      <c r="M19" s="21">
        <v>0</v>
      </c>
      <c r="N19" s="21">
        <v>0</v>
      </c>
      <c r="O19" s="21">
        <v>0</v>
      </c>
      <c r="P19" s="6">
        <f t="shared" si="4"/>
        <v>2.475</v>
      </c>
      <c r="Q19" s="6">
        <f t="shared" si="5"/>
        <v>-0.426864406779661</v>
      </c>
      <c r="R19" s="6">
        <f t="shared" si="6"/>
        <v>-0.225137892584746</v>
      </c>
    </row>
    <row r="20" spans="1:18">
      <c r="A20" s="1" t="s">
        <v>48</v>
      </c>
      <c r="B20" s="7">
        <v>0.53</v>
      </c>
      <c r="C20" s="6">
        <f t="shared" si="0"/>
        <v>5.83</v>
      </c>
      <c r="D20" s="6">
        <f t="shared" si="1"/>
        <v>3.975</v>
      </c>
      <c r="E20" s="6">
        <v>6.5</v>
      </c>
      <c r="F20" s="6">
        <v>0.0466101694915254</v>
      </c>
      <c r="G20" s="6">
        <f t="shared" si="7"/>
        <v>0.363559322033898</v>
      </c>
      <c r="H20" s="20">
        <f t="shared" si="2"/>
        <v>0</v>
      </c>
      <c r="I20" s="6">
        <v>0.7121</v>
      </c>
      <c r="J20" s="6">
        <f t="shared" si="3"/>
        <v>2.525</v>
      </c>
      <c r="K20" s="6">
        <v>0</v>
      </c>
      <c r="L20" s="6"/>
      <c r="M20" s="6"/>
      <c r="N20" s="29">
        <v>20</v>
      </c>
      <c r="O20" s="29">
        <v>40</v>
      </c>
      <c r="P20" s="6">
        <f t="shared" si="4"/>
        <v>3.975</v>
      </c>
      <c r="Q20" s="6">
        <f t="shared" si="5"/>
        <v>3.6114406779661</v>
      </c>
      <c r="R20" s="6">
        <f t="shared" si="6"/>
        <v>2.57170690677966</v>
      </c>
    </row>
    <row r="21" spans="1:18">
      <c r="A21" s="1" t="s">
        <v>50</v>
      </c>
      <c r="B21" s="7">
        <v>0.9</v>
      </c>
      <c r="C21" s="6">
        <f t="shared" si="0"/>
        <v>9.9</v>
      </c>
      <c r="D21" s="6">
        <f t="shared" si="1"/>
        <v>6.75</v>
      </c>
      <c r="E21" s="6">
        <v>6.5</v>
      </c>
      <c r="F21" s="6">
        <v>0.0101694915254237</v>
      </c>
      <c r="G21" s="6">
        <f t="shared" si="7"/>
        <v>0.0793220338983051</v>
      </c>
      <c r="H21" s="20">
        <f t="shared" si="2"/>
        <v>0</v>
      </c>
      <c r="I21" s="6">
        <v>0.73734</v>
      </c>
      <c r="J21" s="6">
        <f t="shared" si="3"/>
        <v>-0.25</v>
      </c>
      <c r="K21" s="6">
        <v>1</v>
      </c>
      <c r="L21" s="6"/>
      <c r="M21" s="6">
        <v>5</v>
      </c>
      <c r="N21" s="6">
        <f>((N20+L21)-M21)</f>
        <v>15</v>
      </c>
      <c r="O21" s="6">
        <f>N21/44*100</f>
        <v>34.0909090909091</v>
      </c>
      <c r="P21" s="6">
        <f t="shared" si="4"/>
        <v>6.75</v>
      </c>
      <c r="Q21" s="6">
        <f t="shared" si="5"/>
        <v>1.6706779661017</v>
      </c>
      <c r="R21" s="6">
        <f t="shared" si="6"/>
        <v>1.23185769152542</v>
      </c>
    </row>
    <row r="22" spans="1:18">
      <c r="A22" s="1" t="s">
        <v>52</v>
      </c>
      <c r="B22" s="7">
        <v>0.81</v>
      </c>
      <c r="C22" s="6">
        <f t="shared" si="0"/>
        <v>8.91</v>
      </c>
      <c r="D22" s="6">
        <f t="shared" si="1"/>
        <v>6.075</v>
      </c>
      <c r="E22" s="6">
        <v>6.5</v>
      </c>
      <c r="F22" s="6">
        <v>0</v>
      </c>
      <c r="G22" s="6">
        <f t="shared" si="7"/>
        <v>0</v>
      </c>
      <c r="H22" s="20">
        <f t="shared" si="2"/>
        <v>0</v>
      </c>
      <c r="I22" s="6">
        <v>0.72552</v>
      </c>
      <c r="J22" s="6">
        <f t="shared" si="3"/>
        <v>0.425</v>
      </c>
      <c r="K22" s="6">
        <v>1</v>
      </c>
      <c r="L22" s="6"/>
      <c r="M22" s="6">
        <v>5</v>
      </c>
      <c r="N22" s="6">
        <f>((N21+L22)-M22)</f>
        <v>10</v>
      </c>
      <c r="O22" s="6">
        <f>(N22/44)*100</f>
        <v>22.7272727272727</v>
      </c>
      <c r="P22" s="6">
        <f t="shared" si="4"/>
        <v>6.075</v>
      </c>
      <c r="Q22" s="6">
        <f t="shared" si="5"/>
        <v>1.075</v>
      </c>
      <c r="R22" s="6">
        <f t="shared" si="6"/>
        <v>0.779934</v>
      </c>
    </row>
    <row r="23" spans="1:18">
      <c r="A23" s="1" t="s">
        <v>54</v>
      </c>
      <c r="B23" s="7">
        <v>0.55</v>
      </c>
      <c r="C23" s="6">
        <f t="shared" si="0"/>
        <v>6.05</v>
      </c>
      <c r="D23" s="6">
        <f t="shared" si="1"/>
        <v>4.125</v>
      </c>
      <c r="E23" s="6">
        <v>6.5</v>
      </c>
      <c r="F23" s="6">
        <v>0</v>
      </c>
      <c r="G23" s="6">
        <f t="shared" si="7"/>
        <v>0</v>
      </c>
      <c r="H23" s="20">
        <f t="shared" si="2"/>
        <v>0</v>
      </c>
      <c r="I23" s="6">
        <v>0.70676</v>
      </c>
      <c r="J23" s="6">
        <f t="shared" si="3"/>
        <v>2.375</v>
      </c>
      <c r="K23" s="6">
        <v>1</v>
      </c>
      <c r="L23" s="6"/>
      <c r="M23" s="6">
        <v>5</v>
      </c>
      <c r="N23" s="6">
        <f>((N22+L23)-M23)</f>
        <v>5</v>
      </c>
      <c r="O23" s="6">
        <v>22</v>
      </c>
      <c r="P23" s="6">
        <f t="shared" si="4"/>
        <v>4.125</v>
      </c>
      <c r="Q23" s="6">
        <f t="shared" si="5"/>
        <v>-0.875</v>
      </c>
      <c r="R23" s="6">
        <f t="shared" si="6"/>
        <v>-0.46381125</v>
      </c>
    </row>
    <row r="24" spans="1:18">
      <c r="A24" s="1" t="s">
        <v>56</v>
      </c>
      <c r="B24" s="7">
        <v>0.39</v>
      </c>
      <c r="C24" s="6">
        <f t="shared" si="0"/>
        <v>4.29</v>
      </c>
      <c r="D24" s="6">
        <f t="shared" si="1"/>
        <v>2.925</v>
      </c>
      <c r="E24" s="6">
        <v>6.5</v>
      </c>
      <c r="F24" s="6">
        <v>0</v>
      </c>
      <c r="G24" s="6">
        <f t="shared" si="7"/>
        <v>0</v>
      </c>
      <c r="H24" s="20">
        <f t="shared" si="2"/>
        <v>0</v>
      </c>
      <c r="I24" s="6">
        <v>0.68697</v>
      </c>
      <c r="J24" s="6">
        <f t="shared" si="3"/>
        <v>3.575</v>
      </c>
      <c r="K24" s="6">
        <v>1</v>
      </c>
      <c r="L24" s="6"/>
      <c r="M24" s="6"/>
      <c r="N24" s="6">
        <v>5</v>
      </c>
      <c r="O24" s="6">
        <v>22</v>
      </c>
      <c r="P24" s="6">
        <f t="shared" si="4"/>
        <v>2.925</v>
      </c>
      <c r="Q24" s="6">
        <f t="shared" si="5"/>
        <v>2.925</v>
      </c>
      <c r="R24" s="6">
        <f t="shared" si="6"/>
        <v>2.00938725</v>
      </c>
    </row>
    <row r="25" spans="1:18">
      <c r="A25" s="1" t="s">
        <v>58</v>
      </c>
      <c r="B25" s="7">
        <v>0.24</v>
      </c>
      <c r="C25" s="6">
        <f t="shared" si="0"/>
        <v>2.64</v>
      </c>
      <c r="D25" s="6">
        <f t="shared" si="1"/>
        <v>1.8</v>
      </c>
      <c r="E25" s="6">
        <v>6.5</v>
      </c>
      <c r="F25" s="6">
        <v>0</v>
      </c>
      <c r="G25" s="6">
        <f t="shared" si="7"/>
        <v>0</v>
      </c>
      <c r="H25" s="20">
        <f t="shared" si="2"/>
        <v>0</v>
      </c>
      <c r="I25" s="6">
        <v>0.66912</v>
      </c>
      <c r="J25" s="6">
        <f t="shared" si="3"/>
        <v>4.7</v>
      </c>
      <c r="K25" s="6">
        <v>1</v>
      </c>
      <c r="L25" s="6"/>
      <c r="M25" s="6"/>
      <c r="N25" s="6">
        <v>5</v>
      </c>
      <c r="O25" s="6">
        <v>22</v>
      </c>
      <c r="P25" s="6">
        <f t="shared" si="4"/>
        <v>1.8</v>
      </c>
      <c r="Q25" s="6">
        <f t="shared" si="5"/>
        <v>1.8</v>
      </c>
      <c r="R25" s="6">
        <f t="shared" si="6"/>
        <v>1.204416</v>
      </c>
    </row>
    <row r="26" spans="1:18">
      <c r="A26" s="1" t="s">
        <v>60</v>
      </c>
      <c r="B26" s="7">
        <v>0.17</v>
      </c>
      <c r="C26" s="6">
        <f t="shared" si="0"/>
        <v>1.87</v>
      </c>
      <c r="D26" s="6">
        <f t="shared" si="1"/>
        <v>1.275</v>
      </c>
      <c r="E26" s="6">
        <v>6.5</v>
      </c>
      <c r="F26" s="6">
        <v>0</v>
      </c>
      <c r="G26" s="6">
        <f t="shared" si="7"/>
        <v>0</v>
      </c>
      <c r="H26" s="20">
        <f t="shared" si="2"/>
        <v>0</v>
      </c>
      <c r="I26" s="6">
        <v>0.65991</v>
      </c>
      <c r="J26" s="6">
        <f t="shared" si="3"/>
        <v>5.225</v>
      </c>
      <c r="K26" s="6">
        <v>1</v>
      </c>
      <c r="L26" s="6"/>
      <c r="M26" s="6"/>
      <c r="N26" s="6">
        <v>5</v>
      </c>
      <c r="O26" s="6">
        <v>22</v>
      </c>
      <c r="P26" s="6">
        <f t="shared" si="4"/>
        <v>1.275</v>
      </c>
      <c r="Q26" s="6">
        <f t="shared" si="5"/>
        <v>1.275</v>
      </c>
      <c r="R26" s="6">
        <f t="shared" si="6"/>
        <v>0.84138525</v>
      </c>
    </row>
    <row r="27" spans="1:18">
      <c r="A27" s="1" t="s">
        <v>62</v>
      </c>
      <c r="B27" s="7">
        <v>0.09</v>
      </c>
      <c r="C27" s="6">
        <f t="shared" si="0"/>
        <v>0.99</v>
      </c>
      <c r="D27" s="6">
        <f t="shared" si="1"/>
        <v>0.675</v>
      </c>
      <c r="E27" s="6">
        <v>6.5</v>
      </c>
      <c r="F27" s="6">
        <v>0</v>
      </c>
      <c r="G27" s="6">
        <f t="shared" si="7"/>
        <v>0</v>
      </c>
      <c r="H27" s="20">
        <f t="shared" si="2"/>
        <v>0</v>
      </c>
      <c r="I27" s="6">
        <v>0.62603</v>
      </c>
      <c r="J27" s="6">
        <f t="shared" si="3"/>
        <v>5.825</v>
      </c>
      <c r="K27" s="6">
        <v>1</v>
      </c>
      <c r="L27" s="6">
        <v>5.825</v>
      </c>
      <c r="M27" s="6"/>
      <c r="N27" s="6">
        <f>(N26+L27)-M27</f>
        <v>10.825</v>
      </c>
      <c r="O27" s="6">
        <f>(N27/44)*100</f>
        <v>24.6022727272727</v>
      </c>
      <c r="P27" s="6">
        <f t="shared" si="4"/>
        <v>6.5</v>
      </c>
      <c r="Q27" s="6">
        <f t="shared" si="5"/>
        <v>6.5</v>
      </c>
      <c r="R27" s="6">
        <f t="shared" si="6"/>
        <v>4.069195</v>
      </c>
    </row>
    <row r="28" spans="1:18">
      <c r="A28" s="1"/>
      <c r="B28" s="1"/>
      <c r="C28" s="9"/>
      <c r="D28" s="9"/>
      <c r="E28" s="9"/>
      <c r="F28" s="9"/>
      <c r="G28" s="9"/>
      <c r="H28" s="1"/>
      <c r="I28" s="9"/>
      <c r="J28" s="9"/>
      <c r="K28" s="24"/>
      <c r="L28" s="34" t="s">
        <v>64</v>
      </c>
      <c r="M28" s="35" t="s">
        <v>64</v>
      </c>
      <c r="N28" s="1"/>
      <c r="O28" s="36"/>
      <c r="P28" s="37" t="s">
        <v>64</v>
      </c>
      <c r="Q28" s="1"/>
      <c r="R28" s="24"/>
    </row>
    <row r="29" ht="20" spans="1:18">
      <c r="A29" s="10" t="s">
        <v>89</v>
      </c>
      <c r="B29" s="11"/>
      <c r="C29" s="11">
        <f t="shared" ref="C29:G29" si="8">SUM(C4:C27)</f>
        <v>95.81</v>
      </c>
      <c r="D29" s="11">
        <f t="shared" si="8"/>
        <v>65.325</v>
      </c>
      <c r="E29" s="11"/>
      <c r="F29" s="11"/>
      <c r="G29" s="11">
        <f t="shared" si="8"/>
        <v>34.0834881355932</v>
      </c>
      <c r="H29" s="11"/>
      <c r="I29" s="11"/>
      <c r="J29" s="11"/>
      <c r="K29" s="11"/>
      <c r="L29" s="38">
        <f>SUM(L4:L27)</f>
        <v>32.475</v>
      </c>
      <c r="M29" s="39">
        <f>SUM(M4:M27)</f>
        <v>15</v>
      </c>
      <c r="N29" s="11"/>
      <c r="O29" s="40"/>
      <c r="P29" s="41">
        <f>SUM(P4:P27)</f>
        <v>97.8</v>
      </c>
      <c r="Q29" s="42">
        <f>SUM(Q4:Q27)</f>
        <v>48.7165118644068</v>
      </c>
      <c r="R29" s="42">
        <f>SUM(R4:R27)</f>
        <v>32.6676632517712</v>
      </c>
    </row>
    <row r="30" spans="1:1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>
      <c r="A31" s="12" t="s">
        <v>90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31"/>
      <c r="O31" s="31"/>
      <c r="P31" s="1"/>
      <c r="Q31" s="1"/>
      <c r="R31" s="1"/>
    </row>
    <row r="32" spans="1: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>
      <c r="A33" s="14" t="s">
        <v>71</v>
      </c>
      <c r="B33" s="14"/>
      <c r="C33" s="14"/>
      <c r="D33" s="14"/>
      <c r="E33" s="14"/>
      <c r="F33" s="14"/>
      <c r="G33" s="14"/>
      <c r="H33" s="14"/>
      <c r="I33" s="14"/>
      <c r="J33" s="14"/>
      <c r="K33" s="1"/>
      <c r="L33" s="1"/>
      <c r="M33" s="1"/>
      <c r="N33" s="1"/>
      <c r="O33" s="1"/>
      <c r="P33" s="1"/>
      <c r="Q33" s="1"/>
      <c r="R33" s="1"/>
    </row>
    <row r="34" spans="1:1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</sheetData>
  <mergeCells count="2">
    <mergeCell ref="A31:M31"/>
    <mergeCell ref="A33:I3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77" zoomScaleNormal="77" topLeftCell="B1" workbookViewId="0">
      <selection activeCell="J1" sqref="J1"/>
    </sheetView>
  </sheetViews>
  <sheetFormatPr defaultColWidth="8.72727272727273" defaultRowHeight="14.5"/>
  <cols>
    <col min="20" max="20" width="12.8181818181818"/>
  </cols>
  <sheetData>
    <row r="1" ht="15" spans="1:25">
      <c r="A1" s="1"/>
      <c r="B1" s="1"/>
      <c r="C1" s="2" t="s">
        <v>0</v>
      </c>
      <c r="D1" s="3" t="s">
        <v>1</v>
      </c>
      <c r="E1" s="1"/>
      <c r="F1" s="1"/>
      <c r="G1" s="1"/>
      <c r="H1" s="1"/>
      <c r="I1" s="1"/>
      <c r="J1" s="15" t="s">
        <v>77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/>
      <c r="C2" s="1" t="s">
        <v>4</v>
      </c>
      <c r="D2" s="1" t="s">
        <v>5</v>
      </c>
      <c r="E2" s="1"/>
      <c r="F2" s="1"/>
      <c r="G2" s="1"/>
      <c r="H2" s="1"/>
      <c r="I2" s="1"/>
      <c r="J2" s="1"/>
      <c r="K2" s="1"/>
      <c r="L2" s="1"/>
      <c r="M2" s="16" t="s">
        <v>91</v>
      </c>
      <c r="N2" s="16"/>
      <c r="O2" s="1"/>
      <c r="P2" s="1"/>
      <c r="Q2" s="25" t="s">
        <v>6</v>
      </c>
      <c r="R2" s="26" t="s">
        <v>8</v>
      </c>
      <c r="S2" s="1"/>
      <c r="T2" s="1"/>
      <c r="U2" s="1"/>
      <c r="V2" s="1"/>
      <c r="W2" s="1"/>
      <c r="X2" s="1"/>
      <c r="Y2" s="1"/>
    </row>
    <row r="3" ht="91" spans="1:25">
      <c r="A3" s="4" t="s">
        <v>78</v>
      </c>
      <c r="B3" s="5" t="s">
        <v>10</v>
      </c>
      <c r="C3" s="4" t="s">
        <v>13</v>
      </c>
      <c r="D3" s="4" t="s">
        <v>14</v>
      </c>
      <c r="E3" s="4" t="s">
        <v>15</v>
      </c>
      <c r="F3" s="4" t="s">
        <v>79</v>
      </c>
      <c r="G3" s="4" t="s">
        <v>80</v>
      </c>
      <c r="H3" s="4" t="s">
        <v>92</v>
      </c>
      <c r="I3" s="17" t="s">
        <v>81</v>
      </c>
      <c r="J3" s="18" t="s">
        <v>82</v>
      </c>
      <c r="K3" s="18" t="s">
        <v>83</v>
      </c>
      <c r="L3" s="18" t="s">
        <v>93</v>
      </c>
      <c r="M3" s="18" t="s">
        <v>94</v>
      </c>
      <c r="N3" s="18" t="s">
        <v>95</v>
      </c>
      <c r="O3" s="18" t="s">
        <v>96</v>
      </c>
      <c r="P3" s="19" t="s">
        <v>97</v>
      </c>
      <c r="Q3" s="27" t="s">
        <v>18</v>
      </c>
      <c r="R3" s="18" t="s">
        <v>85</v>
      </c>
      <c r="S3" s="18" t="s">
        <v>20</v>
      </c>
      <c r="T3" s="4" t="s">
        <v>21</v>
      </c>
      <c r="U3" s="18" t="s">
        <v>98</v>
      </c>
      <c r="V3" s="18" t="s">
        <v>88</v>
      </c>
      <c r="W3" s="28" t="s">
        <v>24</v>
      </c>
      <c r="X3" s="18" t="s">
        <v>99</v>
      </c>
      <c r="Y3" s="1"/>
    </row>
    <row r="4" spans="1:25">
      <c r="A4" s="6" t="s">
        <v>25</v>
      </c>
      <c r="B4" s="7">
        <v>0.08</v>
      </c>
      <c r="C4" s="6">
        <f t="shared" ref="C4:C27" si="0">B4*11</f>
        <v>0.88</v>
      </c>
      <c r="D4" s="6">
        <f t="shared" ref="D4:D27" si="1">B4*6.5</f>
        <v>0.52</v>
      </c>
      <c r="E4" s="6">
        <v>6.5</v>
      </c>
      <c r="F4" s="6">
        <v>0</v>
      </c>
      <c r="G4" s="6">
        <v>0</v>
      </c>
      <c r="H4" s="6">
        <f t="shared" ref="H4:H27" si="2">E4-D4</f>
        <v>5.98</v>
      </c>
      <c r="I4" s="20">
        <f t="shared" ref="I4:I27" si="3">IF((G4-D4)&gt;0,(G4-D4),0)</f>
        <v>0</v>
      </c>
      <c r="J4" s="8">
        <v>0.6117</v>
      </c>
      <c r="K4" s="6">
        <f t="shared" ref="K4:K27" si="4">E4+G4-D4</f>
        <v>5.98</v>
      </c>
      <c r="L4" s="6">
        <f t="shared" ref="L4:L27" si="5">I4</f>
        <v>0</v>
      </c>
      <c r="M4" s="6">
        <v>0</v>
      </c>
      <c r="N4" s="6">
        <v>0</v>
      </c>
      <c r="O4" s="6">
        <v>0</v>
      </c>
      <c r="P4" s="6">
        <v>1</v>
      </c>
      <c r="Q4" s="6">
        <v>5.98</v>
      </c>
      <c r="R4" s="6"/>
      <c r="S4" s="6">
        <f>(S27+Q4)-R4</f>
        <v>16.895</v>
      </c>
      <c r="T4" s="6">
        <f>(S4/44)*100</f>
        <v>38.3977272727273</v>
      </c>
      <c r="U4" s="6">
        <f t="shared" ref="U4:U27" si="6">D4+Q4-N4</f>
        <v>6.5</v>
      </c>
      <c r="V4" s="6">
        <f t="shared" ref="V4:V15" si="7">D4+Q4-(F4-L4)-M4-N4-R4</f>
        <v>6.5</v>
      </c>
      <c r="W4" s="6">
        <f t="shared" ref="W4:W27" si="8">V4*J4</f>
        <v>3.97605</v>
      </c>
      <c r="X4">
        <f t="shared" ref="X4:X27" si="9">(O4/18.3)*100</f>
        <v>0</v>
      </c>
      <c r="Y4" s="1"/>
    </row>
    <row r="5" spans="1:25">
      <c r="A5" s="6" t="s">
        <v>26</v>
      </c>
      <c r="B5" s="7">
        <v>0.07</v>
      </c>
      <c r="C5" s="6">
        <f t="shared" si="0"/>
        <v>0.77</v>
      </c>
      <c r="D5" s="6">
        <f t="shared" si="1"/>
        <v>0.455</v>
      </c>
      <c r="E5" s="6">
        <v>6.5</v>
      </c>
      <c r="F5" s="6">
        <v>0</v>
      </c>
      <c r="G5" s="6">
        <v>0</v>
      </c>
      <c r="H5" s="6">
        <f t="shared" si="2"/>
        <v>6.045</v>
      </c>
      <c r="I5" s="20">
        <f t="shared" si="3"/>
        <v>0</v>
      </c>
      <c r="J5" s="8">
        <v>0.60454</v>
      </c>
      <c r="K5" s="6">
        <f t="shared" si="4"/>
        <v>6.045</v>
      </c>
      <c r="L5" s="6">
        <f t="shared" si="5"/>
        <v>0</v>
      </c>
      <c r="M5" s="6">
        <v>0</v>
      </c>
      <c r="N5" s="6">
        <v>0</v>
      </c>
      <c r="O5" s="6">
        <f t="shared" ref="O5:O27" si="10">O4+L5-M5-N5</f>
        <v>0</v>
      </c>
      <c r="P5" s="6">
        <v>1</v>
      </c>
      <c r="Q5" s="6">
        <v>6.045</v>
      </c>
      <c r="R5" s="6"/>
      <c r="S5" s="6">
        <f>(S4+Q5)-R5</f>
        <v>22.94</v>
      </c>
      <c r="T5" s="6">
        <f>(S5/44)*100</f>
        <v>52.1363636363636</v>
      </c>
      <c r="U5" s="6">
        <f t="shared" si="6"/>
        <v>6.5</v>
      </c>
      <c r="V5" s="6">
        <f t="shared" si="7"/>
        <v>6.5</v>
      </c>
      <c r="W5" s="6">
        <f t="shared" si="8"/>
        <v>3.92951</v>
      </c>
      <c r="X5">
        <f t="shared" si="9"/>
        <v>0</v>
      </c>
      <c r="Y5" s="1"/>
    </row>
    <row r="6" spans="1:25">
      <c r="A6" s="6" t="s">
        <v>27</v>
      </c>
      <c r="B6" s="7">
        <v>0.2</v>
      </c>
      <c r="C6" s="6">
        <f t="shared" si="0"/>
        <v>2.2</v>
      </c>
      <c r="D6" s="6">
        <f t="shared" si="1"/>
        <v>1.3</v>
      </c>
      <c r="E6" s="6">
        <v>6.5</v>
      </c>
      <c r="F6" s="6">
        <v>0</v>
      </c>
      <c r="G6" s="6">
        <v>0</v>
      </c>
      <c r="H6" s="6">
        <f t="shared" si="2"/>
        <v>5.2</v>
      </c>
      <c r="I6" s="20">
        <f t="shared" si="3"/>
        <v>0</v>
      </c>
      <c r="J6" s="8">
        <v>0.60488</v>
      </c>
      <c r="K6" s="6">
        <f t="shared" si="4"/>
        <v>5.2</v>
      </c>
      <c r="L6" s="6">
        <f t="shared" si="5"/>
        <v>0</v>
      </c>
      <c r="M6" s="6">
        <v>0</v>
      </c>
      <c r="N6" s="6">
        <v>0</v>
      </c>
      <c r="O6" s="6">
        <f t="shared" si="10"/>
        <v>0</v>
      </c>
      <c r="P6" s="6">
        <v>1</v>
      </c>
      <c r="Q6" s="6">
        <v>5.2</v>
      </c>
      <c r="R6" s="6"/>
      <c r="S6" s="6">
        <f>(S5+Q6)-R6</f>
        <v>28.14</v>
      </c>
      <c r="T6" s="6">
        <f>(S6/44)*100</f>
        <v>63.9545454545455</v>
      </c>
      <c r="U6" s="6">
        <f t="shared" si="6"/>
        <v>6.5</v>
      </c>
      <c r="V6" s="6">
        <f t="shared" si="7"/>
        <v>6.5</v>
      </c>
      <c r="W6" s="6">
        <f t="shared" si="8"/>
        <v>3.93172</v>
      </c>
      <c r="X6">
        <f t="shared" si="9"/>
        <v>0</v>
      </c>
      <c r="Y6" s="1"/>
    </row>
    <row r="7" spans="1:25">
      <c r="A7" s="6" t="s">
        <v>28</v>
      </c>
      <c r="B7" s="7">
        <v>0.18</v>
      </c>
      <c r="C7" s="6">
        <f t="shared" si="0"/>
        <v>1.98</v>
      </c>
      <c r="D7" s="6">
        <f t="shared" si="1"/>
        <v>1.17</v>
      </c>
      <c r="E7" s="6">
        <v>6.5</v>
      </c>
      <c r="F7" s="6">
        <v>0</v>
      </c>
      <c r="G7" s="6">
        <v>0</v>
      </c>
      <c r="H7" s="6">
        <f t="shared" si="2"/>
        <v>5.33</v>
      </c>
      <c r="I7" s="20">
        <f t="shared" si="3"/>
        <v>0</v>
      </c>
      <c r="J7" s="8">
        <v>0.60499</v>
      </c>
      <c r="K7" s="6">
        <f t="shared" si="4"/>
        <v>5.33</v>
      </c>
      <c r="L7" s="6">
        <f t="shared" si="5"/>
        <v>0</v>
      </c>
      <c r="M7" s="6">
        <v>0</v>
      </c>
      <c r="N7" s="6">
        <v>0</v>
      </c>
      <c r="O7" s="6">
        <f t="shared" si="10"/>
        <v>0</v>
      </c>
      <c r="P7" s="6">
        <v>1</v>
      </c>
      <c r="Q7" s="6">
        <v>5.33</v>
      </c>
      <c r="R7" s="6"/>
      <c r="S7" s="6">
        <f>(S6+Q7)-R7</f>
        <v>33.47</v>
      </c>
      <c r="T7" s="6">
        <f>(S7/44)*100</f>
        <v>76.0681818181818</v>
      </c>
      <c r="U7" s="6">
        <f t="shared" si="6"/>
        <v>6.5</v>
      </c>
      <c r="V7" s="6">
        <f t="shared" si="7"/>
        <v>6.5</v>
      </c>
      <c r="W7" s="6">
        <f t="shared" si="8"/>
        <v>3.932435</v>
      </c>
      <c r="X7">
        <f t="shared" si="9"/>
        <v>0</v>
      </c>
      <c r="Y7" s="1"/>
    </row>
    <row r="8" spans="1:25">
      <c r="A8" s="6" t="s">
        <v>29</v>
      </c>
      <c r="B8" s="7">
        <v>0.25</v>
      </c>
      <c r="C8" s="6">
        <f t="shared" si="0"/>
        <v>2.75</v>
      </c>
      <c r="D8" s="6">
        <f t="shared" si="1"/>
        <v>1.625</v>
      </c>
      <c r="E8" s="6">
        <v>6.5</v>
      </c>
      <c r="F8" s="6">
        <v>0</v>
      </c>
      <c r="G8" s="6">
        <v>0</v>
      </c>
      <c r="H8" s="6">
        <f t="shared" si="2"/>
        <v>4.875</v>
      </c>
      <c r="I8" s="20">
        <f t="shared" si="3"/>
        <v>0</v>
      </c>
      <c r="J8" s="8">
        <v>0.62034</v>
      </c>
      <c r="K8" s="6">
        <f t="shared" si="4"/>
        <v>4.875</v>
      </c>
      <c r="L8" s="6">
        <f t="shared" si="5"/>
        <v>0</v>
      </c>
      <c r="M8" s="6">
        <v>0</v>
      </c>
      <c r="N8" s="6">
        <v>0</v>
      </c>
      <c r="O8" s="6">
        <f t="shared" si="10"/>
        <v>0</v>
      </c>
      <c r="P8" s="6">
        <v>1</v>
      </c>
      <c r="Q8" s="6">
        <v>4.225</v>
      </c>
      <c r="R8" s="6"/>
      <c r="S8" s="6">
        <f>(S7+Q8)-R8</f>
        <v>37.695</v>
      </c>
      <c r="T8" s="6">
        <f>(S8/44)*100</f>
        <v>85.6704545454545</v>
      </c>
      <c r="U8" s="6">
        <f t="shared" si="6"/>
        <v>5.85</v>
      </c>
      <c r="V8" s="6">
        <f t="shared" si="7"/>
        <v>5.85</v>
      </c>
      <c r="W8" s="6">
        <f t="shared" si="8"/>
        <v>3.628989</v>
      </c>
      <c r="X8">
        <f t="shared" si="9"/>
        <v>0</v>
      </c>
      <c r="Y8" s="1"/>
    </row>
    <row r="9" spans="1:25">
      <c r="A9" s="6" t="s">
        <v>30</v>
      </c>
      <c r="B9" s="7">
        <v>0.35</v>
      </c>
      <c r="C9" s="6">
        <f t="shared" si="0"/>
        <v>3.85</v>
      </c>
      <c r="D9" s="6">
        <f t="shared" si="1"/>
        <v>2.275</v>
      </c>
      <c r="E9" s="6">
        <v>6.5</v>
      </c>
      <c r="F9" s="6">
        <v>0</v>
      </c>
      <c r="G9" s="6">
        <v>0</v>
      </c>
      <c r="H9" s="6">
        <f t="shared" si="2"/>
        <v>4.225</v>
      </c>
      <c r="I9" s="20">
        <f t="shared" si="3"/>
        <v>0</v>
      </c>
      <c r="J9" s="8">
        <v>0.65059</v>
      </c>
      <c r="K9" s="6">
        <f t="shared" si="4"/>
        <v>4.225</v>
      </c>
      <c r="L9" s="6">
        <f t="shared" si="5"/>
        <v>0</v>
      </c>
      <c r="M9" s="6">
        <v>0</v>
      </c>
      <c r="N9" s="6">
        <v>0</v>
      </c>
      <c r="O9" s="6">
        <f t="shared" si="10"/>
        <v>0</v>
      </c>
      <c r="P9" s="6">
        <v>1</v>
      </c>
      <c r="Q9" s="6"/>
      <c r="R9" s="6"/>
      <c r="S9" s="6">
        <v>37</v>
      </c>
      <c r="T9" s="6">
        <v>85</v>
      </c>
      <c r="U9" s="6">
        <f t="shared" si="6"/>
        <v>2.275</v>
      </c>
      <c r="V9" s="6">
        <f t="shared" si="7"/>
        <v>2.275</v>
      </c>
      <c r="W9" s="6">
        <f t="shared" si="8"/>
        <v>1.48009225</v>
      </c>
      <c r="X9">
        <f t="shared" si="9"/>
        <v>0</v>
      </c>
      <c r="Y9" s="1"/>
    </row>
    <row r="10" spans="1:25">
      <c r="A10" s="6" t="s">
        <v>31</v>
      </c>
      <c r="B10" s="7">
        <v>0.41</v>
      </c>
      <c r="C10" s="6">
        <f t="shared" si="0"/>
        <v>4.51</v>
      </c>
      <c r="D10" s="6">
        <f t="shared" si="1"/>
        <v>2.665</v>
      </c>
      <c r="E10" s="6">
        <v>6.5</v>
      </c>
      <c r="F10" s="8">
        <v>0.0239830508474576</v>
      </c>
      <c r="G10" s="8">
        <v>0.22064406779661</v>
      </c>
      <c r="H10" s="6">
        <f t="shared" si="2"/>
        <v>3.835</v>
      </c>
      <c r="I10" s="20">
        <f t="shared" si="3"/>
        <v>0</v>
      </c>
      <c r="J10" s="8">
        <v>0.69516</v>
      </c>
      <c r="K10" s="6">
        <f t="shared" si="4"/>
        <v>4.05564406779661</v>
      </c>
      <c r="L10" s="6">
        <f t="shared" si="5"/>
        <v>0</v>
      </c>
      <c r="M10" s="6">
        <v>0</v>
      </c>
      <c r="N10" s="6">
        <v>0</v>
      </c>
      <c r="O10" s="6">
        <f t="shared" si="10"/>
        <v>0</v>
      </c>
      <c r="P10" s="6">
        <v>1</v>
      </c>
      <c r="Q10" s="6"/>
      <c r="R10" s="6"/>
      <c r="S10" s="29">
        <v>37</v>
      </c>
      <c r="T10" s="29">
        <v>85</v>
      </c>
      <c r="U10" s="6">
        <f t="shared" si="6"/>
        <v>2.665</v>
      </c>
      <c r="V10" s="6">
        <f t="shared" si="7"/>
        <v>2.64101694915254</v>
      </c>
      <c r="W10" s="6">
        <f t="shared" si="8"/>
        <v>1.83592934237288</v>
      </c>
      <c r="X10">
        <f t="shared" si="9"/>
        <v>0</v>
      </c>
      <c r="Y10" s="1"/>
    </row>
    <row r="11" spans="1:25">
      <c r="A11" s="6" t="s">
        <v>32</v>
      </c>
      <c r="B11" s="7">
        <v>0.34</v>
      </c>
      <c r="C11" s="6">
        <f t="shared" si="0"/>
        <v>3.74</v>
      </c>
      <c r="D11" s="6">
        <f t="shared" si="1"/>
        <v>2.21</v>
      </c>
      <c r="E11" s="6">
        <v>6.5</v>
      </c>
      <c r="F11" s="8">
        <v>0.0864406779661017</v>
      </c>
      <c r="G11" s="8">
        <v>0.795254237288136</v>
      </c>
      <c r="H11" s="6">
        <f t="shared" si="2"/>
        <v>4.29</v>
      </c>
      <c r="I11" s="20">
        <f t="shared" si="3"/>
        <v>0</v>
      </c>
      <c r="J11" s="8">
        <v>0.78532</v>
      </c>
      <c r="K11" s="6">
        <f t="shared" si="4"/>
        <v>5.08525423728814</v>
      </c>
      <c r="L11" s="6">
        <f t="shared" si="5"/>
        <v>0</v>
      </c>
      <c r="M11" s="6">
        <v>0</v>
      </c>
      <c r="N11" s="6">
        <v>0</v>
      </c>
      <c r="O11" s="6">
        <f t="shared" si="10"/>
        <v>0</v>
      </c>
      <c r="P11" s="21">
        <v>0</v>
      </c>
      <c r="Q11" s="21"/>
      <c r="R11" s="21">
        <v>0</v>
      </c>
      <c r="S11" s="21">
        <v>0</v>
      </c>
      <c r="T11" s="21">
        <v>0</v>
      </c>
      <c r="U11" s="6">
        <f t="shared" si="6"/>
        <v>2.21</v>
      </c>
      <c r="V11" s="6">
        <f t="shared" si="7"/>
        <v>2.1235593220339</v>
      </c>
      <c r="W11" s="6">
        <f t="shared" si="8"/>
        <v>1.66767360677966</v>
      </c>
      <c r="X11">
        <f t="shared" si="9"/>
        <v>0</v>
      </c>
      <c r="Y11" s="1"/>
    </row>
    <row r="12" spans="1:25">
      <c r="A12" s="6" t="s">
        <v>33</v>
      </c>
      <c r="B12" s="7">
        <v>0.35</v>
      </c>
      <c r="C12" s="6">
        <f t="shared" si="0"/>
        <v>3.85</v>
      </c>
      <c r="D12" s="6">
        <f t="shared" si="1"/>
        <v>2.275</v>
      </c>
      <c r="E12" s="6">
        <v>6.5</v>
      </c>
      <c r="F12" s="8">
        <v>0.365593220338983</v>
      </c>
      <c r="G12" s="8">
        <v>3.36345762711864</v>
      </c>
      <c r="H12" s="6">
        <f t="shared" si="2"/>
        <v>4.225</v>
      </c>
      <c r="I12" s="20">
        <f t="shared" si="3"/>
        <v>1.08845762711864</v>
      </c>
      <c r="J12" s="8">
        <v>0.84592</v>
      </c>
      <c r="K12" s="6">
        <f t="shared" si="4"/>
        <v>7.58845762711865</v>
      </c>
      <c r="L12" s="8">
        <f t="shared" si="5"/>
        <v>1.08845762711864</v>
      </c>
      <c r="M12" s="6">
        <v>0</v>
      </c>
      <c r="N12" s="6">
        <v>0</v>
      </c>
      <c r="O12" s="6">
        <f t="shared" si="10"/>
        <v>1.08845762711864</v>
      </c>
      <c r="P12" s="21">
        <v>0</v>
      </c>
      <c r="Q12" s="21"/>
      <c r="R12" s="21">
        <v>0</v>
      </c>
      <c r="S12" s="21">
        <v>0</v>
      </c>
      <c r="T12" s="21">
        <v>0</v>
      </c>
      <c r="U12" s="6">
        <f t="shared" si="6"/>
        <v>2.275</v>
      </c>
      <c r="V12" s="6">
        <f t="shared" si="7"/>
        <v>2.99786440677966</v>
      </c>
      <c r="W12" s="6">
        <f t="shared" si="8"/>
        <v>2.53595345898305</v>
      </c>
      <c r="X12">
        <f t="shared" si="9"/>
        <v>5.94785588589423</v>
      </c>
      <c r="Y12" s="1"/>
    </row>
    <row r="13" spans="1:25">
      <c r="A13" s="6" t="s">
        <v>34</v>
      </c>
      <c r="B13" s="7">
        <v>0.4</v>
      </c>
      <c r="C13" s="6">
        <f t="shared" si="0"/>
        <v>4.4</v>
      </c>
      <c r="D13" s="6">
        <f t="shared" si="1"/>
        <v>2.6</v>
      </c>
      <c r="E13" s="6">
        <v>6.5</v>
      </c>
      <c r="F13" s="8">
        <v>0.270762711864407</v>
      </c>
      <c r="G13" s="8">
        <v>2.49101694915254</v>
      </c>
      <c r="H13" s="6">
        <f t="shared" si="2"/>
        <v>3.9</v>
      </c>
      <c r="I13" s="20">
        <f t="shared" si="3"/>
        <v>0</v>
      </c>
      <c r="J13" s="8">
        <v>0.77645</v>
      </c>
      <c r="K13" s="6">
        <f t="shared" si="4"/>
        <v>6.39101694915254</v>
      </c>
      <c r="L13" s="8">
        <f t="shared" si="5"/>
        <v>0</v>
      </c>
      <c r="M13" s="6">
        <v>0</v>
      </c>
      <c r="N13" s="6">
        <v>0</v>
      </c>
      <c r="O13" s="6">
        <f t="shared" si="10"/>
        <v>1.08845762711864</v>
      </c>
      <c r="P13" s="21">
        <v>0</v>
      </c>
      <c r="Q13" s="21"/>
      <c r="R13" s="21">
        <v>0</v>
      </c>
      <c r="S13" s="21"/>
      <c r="T13" s="21">
        <v>0</v>
      </c>
      <c r="U13" s="6">
        <f t="shared" si="6"/>
        <v>2.6</v>
      </c>
      <c r="V13" s="6">
        <f t="shared" si="7"/>
        <v>2.32923728813559</v>
      </c>
      <c r="W13" s="6">
        <f t="shared" si="8"/>
        <v>1.80853629237288</v>
      </c>
      <c r="X13">
        <f t="shared" si="9"/>
        <v>5.94785588589423</v>
      </c>
      <c r="Y13" s="1"/>
    </row>
    <row r="14" spans="1:25">
      <c r="A14" s="6" t="s">
        <v>36</v>
      </c>
      <c r="B14" s="7">
        <v>0.43</v>
      </c>
      <c r="C14" s="6">
        <f t="shared" si="0"/>
        <v>4.73</v>
      </c>
      <c r="D14" s="6">
        <f t="shared" si="1"/>
        <v>2.795</v>
      </c>
      <c r="E14" s="6">
        <v>6.5</v>
      </c>
      <c r="F14" s="8">
        <v>0.397457627118644</v>
      </c>
      <c r="G14" s="8">
        <v>3.65661016949153</v>
      </c>
      <c r="H14" s="6">
        <f t="shared" si="2"/>
        <v>3.705</v>
      </c>
      <c r="I14" s="20">
        <f t="shared" si="3"/>
        <v>0.861610169491525</v>
      </c>
      <c r="J14" s="8">
        <v>0.72654</v>
      </c>
      <c r="K14" s="6">
        <f t="shared" si="4"/>
        <v>7.36161016949153</v>
      </c>
      <c r="L14" s="8">
        <f t="shared" si="5"/>
        <v>0.861610169491525</v>
      </c>
      <c r="M14" s="6">
        <v>0</v>
      </c>
      <c r="N14" s="6">
        <v>0</v>
      </c>
      <c r="O14" s="6">
        <f t="shared" si="10"/>
        <v>1.95006779661017</v>
      </c>
      <c r="P14" s="21">
        <v>0</v>
      </c>
      <c r="Q14" s="21"/>
      <c r="R14" s="21">
        <v>0</v>
      </c>
      <c r="S14" s="21">
        <v>0</v>
      </c>
      <c r="T14" s="21">
        <v>0</v>
      </c>
      <c r="U14" s="6">
        <f t="shared" si="6"/>
        <v>2.795</v>
      </c>
      <c r="V14" s="6">
        <f t="shared" si="7"/>
        <v>3.25915254237288</v>
      </c>
      <c r="W14" s="6">
        <f t="shared" si="8"/>
        <v>2.36790468813559</v>
      </c>
      <c r="X14">
        <f t="shared" si="9"/>
        <v>10.6561081781977</v>
      </c>
      <c r="Y14" s="1"/>
    </row>
    <row r="15" spans="1:25">
      <c r="A15" s="6" t="s">
        <v>38</v>
      </c>
      <c r="B15" s="7">
        <v>0.56</v>
      </c>
      <c r="C15" s="6">
        <f t="shared" si="0"/>
        <v>6.16</v>
      </c>
      <c r="D15" s="6">
        <f t="shared" si="1"/>
        <v>3.64</v>
      </c>
      <c r="E15" s="6">
        <v>6.5</v>
      </c>
      <c r="F15" s="8">
        <v>0.526271186440678</v>
      </c>
      <c r="G15" s="8">
        <v>4.84169491525424</v>
      </c>
      <c r="H15" s="6">
        <f t="shared" si="2"/>
        <v>2.86</v>
      </c>
      <c r="I15" s="20">
        <f t="shared" si="3"/>
        <v>1.20169491525424</v>
      </c>
      <c r="J15" s="8">
        <v>0.70721</v>
      </c>
      <c r="K15" s="6">
        <f t="shared" si="4"/>
        <v>7.70169491525424</v>
      </c>
      <c r="L15" s="8">
        <f t="shared" si="5"/>
        <v>1.20169491525424</v>
      </c>
      <c r="M15" s="6">
        <v>0</v>
      </c>
      <c r="N15" s="6">
        <v>0</v>
      </c>
      <c r="O15" s="6">
        <f t="shared" si="10"/>
        <v>3.15176271186441</v>
      </c>
      <c r="P15" s="21">
        <v>0</v>
      </c>
      <c r="Q15" s="21"/>
      <c r="R15" s="21">
        <v>0</v>
      </c>
      <c r="S15" s="21">
        <v>0</v>
      </c>
      <c r="T15" s="21">
        <v>0</v>
      </c>
      <c r="U15" s="6">
        <f t="shared" si="6"/>
        <v>3.64</v>
      </c>
      <c r="V15" s="6">
        <f t="shared" si="7"/>
        <v>4.31542372881356</v>
      </c>
      <c r="W15" s="6">
        <f t="shared" si="8"/>
        <v>3.05191081525424</v>
      </c>
      <c r="X15">
        <f t="shared" si="9"/>
        <v>17.2227470593683</v>
      </c>
      <c r="Y15" s="1"/>
    </row>
    <row r="16" spans="1:25">
      <c r="A16" s="6" t="s">
        <v>40</v>
      </c>
      <c r="B16" s="7">
        <v>0.42</v>
      </c>
      <c r="C16" s="6">
        <f t="shared" si="0"/>
        <v>4.62</v>
      </c>
      <c r="D16" s="6">
        <f t="shared" si="1"/>
        <v>2.73</v>
      </c>
      <c r="E16" s="6">
        <v>6.5</v>
      </c>
      <c r="F16" s="8">
        <v>0.992372881355932</v>
      </c>
      <c r="G16" s="8">
        <v>9.12983050847458</v>
      </c>
      <c r="H16" s="6">
        <f t="shared" si="2"/>
        <v>3.77</v>
      </c>
      <c r="I16" s="20">
        <f t="shared" si="3"/>
        <v>6.39983050847458</v>
      </c>
      <c r="J16" s="8">
        <v>0.70039</v>
      </c>
      <c r="K16" s="6">
        <f t="shared" si="4"/>
        <v>12.8998305084746</v>
      </c>
      <c r="L16" s="8">
        <f t="shared" si="5"/>
        <v>6.39983050847458</v>
      </c>
      <c r="M16" s="6">
        <v>0</v>
      </c>
      <c r="N16" s="6">
        <v>0</v>
      </c>
      <c r="O16" s="6">
        <f t="shared" si="10"/>
        <v>9.55159322033898</v>
      </c>
      <c r="P16" s="21">
        <v>0</v>
      </c>
      <c r="Q16" s="21"/>
      <c r="R16" s="21">
        <v>0</v>
      </c>
      <c r="S16" s="21">
        <v>0</v>
      </c>
      <c r="T16" s="21">
        <v>0</v>
      </c>
      <c r="U16" s="6">
        <f t="shared" si="6"/>
        <v>2.73</v>
      </c>
      <c r="V16" s="6">
        <v>0</v>
      </c>
      <c r="W16" s="6">
        <f t="shared" si="8"/>
        <v>0</v>
      </c>
      <c r="X16">
        <f t="shared" si="9"/>
        <v>52.1944984717977</v>
      </c>
      <c r="Y16" s="1"/>
    </row>
    <row r="17" spans="1:25">
      <c r="A17" s="6" t="s">
        <v>42</v>
      </c>
      <c r="B17" s="7">
        <v>0.34</v>
      </c>
      <c r="C17" s="6">
        <f t="shared" si="0"/>
        <v>3.74</v>
      </c>
      <c r="D17" s="6">
        <f t="shared" si="1"/>
        <v>2.21</v>
      </c>
      <c r="E17" s="6">
        <v>6.5</v>
      </c>
      <c r="F17" s="8">
        <v>0.695762711864407</v>
      </c>
      <c r="G17" s="8">
        <v>6.40101694915254</v>
      </c>
      <c r="H17" s="6">
        <f t="shared" si="2"/>
        <v>4.29</v>
      </c>
      <c r="I17" s="20">
        <f t="shared" si="3"/>
        <v>4.19101694915254</v>
      </c>
      <c r="J17" s="8">
        <v>0.69755</v>
      </c>
      <c r="K17" s="6">
        <f t="shared" si="4"/>
        <v>10.6910169491525</v>
      </c>
      <c r="L17" s="8">
        <f t="shared" si="5"/>
        <v>4.19101694915254</v>
      </c>
      <c r="M17" s="6">
        <v>0</v>
      </c>
      <c r="N17" s="6">
        <v>0</v>
      </c>
      <c r="O17" s="6">
        <f t="shared" si="10"/>
        <v>13.7426101694915</v>
      </c>
      <c r="P17" s="21">
        <v>0</v>
      </c>
      <c r="Q17" s="21"/>
      <c r="R17" s="21">
        <v>0</v>
      </c>
      <c r="S17" s="21">
        <v>0</v>
      </c>
      <c r="T17" s="21">
        <v>0</v>
      </c>
      <c r="U17" s="6">
        <f t="shared" si="6"/>
        <v>2.21</v>
      </c>
      <c r="V17" s="6">
        <f t="shared" ref="V17:V27" si="11">D17+Q17-(F17-L17)-M17-N17-R17</f>
        <v>5.70525423728814</v>
      </c>
      <c r="W17" s="6">
        <f t="shared" si="8"/>
        <v>3.97970009322034</v>
      </c>
      <c r="X17">
        <f t="shared" si="9"/>
        <v>75.0962304343799</v>
      </c>
      <c r="Y17" s="1"/>
    </row>
    <row r="18" spans="1:25">
      <c r="A18" s="6" t="s">
        <v>44</v>
      </c>
      <c r="B18" s="7">
        <v>0.32</v>
      </c>
      <c r="C18" s="6">
        <f t="shared" si="0"/>
        <v>3.52</v>
      </c>
      <c r="D18" s="6">
        <f t="shared" si="1"/>
        <v>2.08</v>
      </c>
      <c r="E18" s="6">
        <v>6.5</v>
      </c>
      <c r="F18" s="8">
        <v>0.582203389830508</v>
      </c>
      <c r="G18" s="8">
        <v>5.35627118644068</v>
      </c>
      <c r="H18" s="6">
        <f t="shared" si="2"/>
        <v>4.42</v>
      </c>
      <c r="I18" s="20">
        <f t="shared" si="3"/>
        <v>3.27627118644068</v>
      </c>
      <c r="J18" s="8">
        <v>0.70289</v>
      </c>
      <c r="K18" s="6">
        <f t="shared" si="4"/>
        <v>9.77627118644068</v>
      </c>
      <c r="L18" s="8">
        <f t="shared" si="5"/>
        <v>3.27627118644068</v>
      </c>
      <c r="M18" s="6">
        <v>0</v>
      </c>
      <c r="N18" s="6">
        <v>0</v>
      </c>
      <c r="O18" s="6">
        <f t="shared" si="10"/>
        <v>17.0188813559322</v>
      </c>
      <c r="P18" s="21">
        <v>0</v>
      </c>
      <c r="Q18" s="21"/>
      <c r="R18" s="21">
        <v>0</v>
      </c>
      <c r="S18" s="21">
        <v>0</v>
      </c>
      <c r="T18" s="21">
        <v>0</v>
      </c>
      <c r="U18" s="6">
        <f t="shared" si="6"/>
        <v>2.08</v>
      </c>
      <c r="V18" s="6">
        <f t="shared" si="11"/>
        <v>4.77406779661017</v>
      </c>
      <c r="W18" s="6">
        <f t="shared" si="8"/>
        <v>3.35564451355932</v>
      </c>
      <c r="X18">
        <f t="shared" si="9"/>
        <v>92.9993516717606</v>
      </c>
      <c r="Y18" s="1"/>
    </row>
    <row r="19" spans="1:25">
      <c r="A19" s="6" t="s">
        <v>46</v>
      </c>
      <c r="B19" s="7">
        <v>0.33</v>
      </c>
      <c r="C19" s="6">
        <f t="shared" si="0"/>
        <v>3.63</v>
      </c>
      <c r="D19" s="6">
        <f t="shared" si="1"/>
        <v>2.145</v>
      </c>
      <c r="E19" s="6">
        <v>6.5</v>
      </c>
      <c r="F19" s="8">
        <v>0.372033898305085</v>
      </c>
      <c r="G19" s="8">
        <v>3.42271186440678</v>
      </c>
      <c r="H19" s="6">
        <f t="shared" si="2"/>
        <v>4.355</v>
      </c>
      <c r="I19" s="20">
        <f t="shared" si="3"/>
        <v>1.27771186440678</v>
      </c>
      <c r="J19" s="8">
        <v>0.70323</v>
      </c>
      <c r="K19" s="6">
        <f t="shared" si="4"/>
        <v>7.77771186440678</v>
      </c>
      <c r="L19" s="8">
        <f t="shared" si="5"/>
        <v>1.27771186440678</v>
      </c>
      <c r="M19" s="6">
        <v>0</v>
      </c>
      <c r="N19" s="6">
        <v>0</v>
      </c>
      <c r="O19" s="6">
        <f t="shared" si="10"/>
        <v>18.296593220339</v>
      </c>
      <c r="P19" s="21">
        <v>0</v>
      </c>
      <c r="Q19" s="21"/>
      <c r="R19" s="21">
        <v>0</v>
      </c>
      <c r="S19" s="21">
        <v>0</v>
      </c>
      <c r="T19" s="21">
        <v>0</v>
      </c>
      <c r="U19" s="6">
        <f t="shared" si="6"/>
        <v>2.145</v>
      </c>
      <c r="V19" s="6">
        <f t="shared" si="11"/>
        <v>3.05067796610169</v>
      </c>
      <c r="W19" s="6">
        <f t="shared" si="8"/>
        <v>2.14532826610169</v>
      </c>
      <c r="X19">
        <f t="shared" si="9"/>
        <v>99.9813837176993</v>
      </c>
      <c r="Y19" s="1"/>
    </row>
    <row r="20" spans="1:25">
      <c r="A20" s="6" t="s">
        <v>48</v>
      </c>
      <c r="B20" s="7">
        <v>0.53</v>
      </c>
      <c r="C20" s="6">
        <f t="shared" si="0"/>
        <v>5.83</v>
      </c>
      <c r="D20" s="6">
        <f t="shared" si="1"/>
        <v>3.445</v>
      </c>
      <c r="E20" s="6">
        <v>6.5</v>
      </c>
      <c r="F20" s="8">
        <v>0.0466101694915254</v>
      </c>
      <c r="G20" s="8">
        <v>0.428813559322034</v>
      </c>
      <c r="H20" s="6">
        <f t="shared" si="2"/>
        <v>3.055</v>
      </c>
      <c r="I20" s="20">
        <f t="shared" si="3"/>
        <v>0</v>
      </c>
      <c r="J20" s="8">
        <v>0.7121</v>
      </c>
      <c r="K20" s="6">
        <f t="shared" si="4"/>
        <v>3.48381355932203</v>
      </c>
      <c r="L20" s="6">
        <f t="shared" si="5"/>
        <v>0</v>
      </c>
      <c r="M20" s="8">
        <f t="shared" ref="M20:M23" si="12">D20-F20</f>
        <v>3.39838983050847</v>
      </c>
      <c r="N20" s="6">
        <v>0</v>
      </c>
      <c r="O20" s="6">
        <f t="shared" si="10"/>
        <v>14.8982033898305</v>
      </c>
      <c r="P20" s="6">
        <v>0</v>
      </c>
      <c r="Q20" s="6"/>
      <c r="R20" s="6"/>
      <c r="S20" s="29">
        <v>20</v>
      </c>
      <c r="T20" s="29">
        <v>40</v>
      </c>
      <c r="U20" s="6">
        <f t="shared" si="6"/>
        <v>3.445</v>
      </c>
      <c r="V20" s="6">
        <f t="shared" si="11"/>
        <v>0</v>
      </c>
      <c r="W20" s="6">
        <f t="shared" si="8"/>
        <v>0</v>
      </c>
      <c r="X20">
        <f t="shared" si="9"/>
        <v>81.4109474854126</v>
      </c>
      <c r="Y20" s="1"/>
    </row>
    <row r="21" spans="1:25">
      <c r="A21" s="6" t="s">
        <v>50</v>
      </c>
      <c r="B21" s="7">
        <v>0.9</v>
      </c>
      <c r="C21" s="6">
        <f t="shared" si="0"/>
        <v>9.9</v>
      </c>
      <c r="D21" s="6">
        <f t="shared" si="1"/>
        <v>5.85</v>
      </c>
      <c r="E21" s="6">
        <v>6.5</v>
      </c>
      <c r="F21" s="8">
        <v>0.0101694915254237</v>
      </c>
      <c r="G21" s="8">
        <v>0.0935593220338983</v>
      </c>
      <c r="H21" s="6">
        <f t="shared" si="2"/>
        <v>0.649999999999999</v>
      </c>
      <c r="I21" s="20">
        <f t="shared" si="3"/>
        <v>0</v>
      </c>
      <c r="J21" s="8">
        <v>0.73734</v>
      </c>
      <c r="K21" s="6">
        <f t="shared" si="4"/>
        <v>0.743559322033898</v>
      </c>
      <c r="L21" s="6">
        <f t="shared" si="5"/>
        <v>0</v>
      </c>
      <c r="M21" s="8">
        <f t="shared" si="12"/>
        <v>5.83983050847458</v>
      </c>
      <c r="N21" s="6">
        <v>0</v>
      </c>
      <c r="O21" s="6">
        <f t="shared" si="10"/>
        <v>9.05837288135593</v>
      </c>
      <c r="P21" s="6">
        <v>1</v>
      </c>
      <c r="Q21" s="6"/>
      <c r="R21" s="6">
        <v>5</v>
      </c>
      <c r="S21" s="6">
        <f>((S20+Q21)-R21)</f>
        <v>15</v>
      </c>
      <c r="T21" s="6">
        <f>(S21/44)*100</f>
        <v>34.0909090909091</v>
      </c>
      <c r="U21" s="6">
        <f t="shared" si="6"/>
        <v>5.85</v>
      </c>
      <c r="V21" s="6">
        <f t="shared" si="11"/>
        <v>-5</v>
      </c>
      <c r="W21" s="6">
        <f t="shared" si="8"/>
        <v>-3.6867</v>
      </c>
      <c r="X21">
        <f t="shared" si="9"/>
        <v>49.4993053626007</v>
      </c>
      <c r="Y21" s="1"/>
    </row>
    <row r="22" spans="1:25">
      <c r="A22" s="6" t="s">
        <v>52</v>
      </c>
      <c r="B22" s="7">
        <v>0.81</v>
      </c>
      <c r="C22" s="6">
        <f t="shared" si="0"/>
        <v>8.91</v>
      </c>
      <c r="D22" s="6">
        <f t="shared" si="1"/>
        <v>5.265</v>
      </c>
      <c r="E22" s="6">
        <v>6.5</v>
      </c>
      <c r="F22" s="6">
        <v>0</v>
      </c>
      <c r="G22" s="6">
        <v>0</v>
      </c>
      <c r="H22" s="6">
        <f t="shared" si="2"/>
        <v>1.235</v>
      </c>
      <c r="I22" s="20">
        <f t="shared" si="3"/>
        <v>0</v>
      </c>
      <c r="J22" s="8">
        <v>0.72552</v>
      </c>
      <c r="K22" s="6">
        <f t="shared" si="4"/>
        <v>1.235</v>
      </c>
      <c r="L22" s="6">
        <f t="shared" si="5"/>
        <v>0</v>
      </c>
      <c r="M22" s="8">
        <f t="shared" si="12"/>
        <v>5.265</v>
      </c>
      <c r="N22" s="6">
        <v>0</v>
      </c>
      <c r="O22" s="6">
        <f t="shared" si="10"/>
        <v>3.79337288135593</v>
      </c>
      <c r="P22" s="6">
        <v>1</v>
      </c>
      <c r="Q22" s="6"/>
      <c r="R22" s="6">
        <v>5</v>
      </c>
      <c r="S22" s="6">
        <f>((S21+Q22)-R22)</f>
        <v>10</v>
      </c>
      <c r="T22" s="6">
        <f>(S22/44)*100</f>
        <v>22.7272727272727</v>
      </c>
      <c r="U22" s="6">
        <f t="shared" si="6"/>
        <v>5.265</v>
      </c>
      <c r="V22" s="6">
        <f t="shared" si="11"/>
        <v>-5</v>
      </c>
      <c r="W22" s="6">
        <f t="shared" si="8"/>
        <v>-3.6276</v>
      </c>
      <c r="X22">
        <f t="shared" si="9"/>
        <v>20.728813559322</v>
      </c>
      <c r="Y22" s="1"/>
    </row>
    <row r="23" spans="1:25">
      <c r="A23" s="6" t="s">
        <v>54</v>
      </c>
      <c r="B23" s="7">
        <v>0.55</v>
      </c>
      <c r="C23" s="6">
        <f t="shared" si="0"/>
        <v>6.05</v>
      </c>
      <c r="D23" s="6">
        <f t="shared" si="1"/>
        <v>3.575</v>
      </c>
      <c r="E23" s="6">
        <v>6.5</v>
      </c>
      <c r="F23" s="6">
        <v>0</v>
      </c>
      <c r="G23" s="6">
        <v>0</v>
      </c>
      <c r="H23" s="6">
        <f t="shared" si="2"/>
        <v>2.925</v>
      </c>
      <c r="I23" s="20">
        <f t="shared" si="3"/>
        <v>0</v>
      </c>
      <c r="J23" s="8">
        <v>0.70676</v>
      </c>
      <c r="K23" s="6">
        <f t="shared" si="4"/>
        <v>2.925</v>
      </c>
      <c r="L23" s="6">
        <f t="shared" si="5"/>
        <v>0</v>
      </c>
      <c r="M23" s="8">
        <f t="shared" si="12"/>
        <v>3.575</v>
      </c>
      <c r="N23" s="6">
        <v>0</v>
      </c>
      <c r="O23" s="6">
        <f t="shared" si="10"/>
        <v>0.218372881355928</v>
      </c>
      <c r="P23" s="6">
        <v>1</v>
      </c>
      <c r="Q23" s="6"/>
      <c r="R23" s="6">
        <v>5</v>
      </c>
      <c r="S23" s="6">
        <f>((S22+Q23)-R23)</f>
        <v>5</v>
      </c>
      <c r="T23" s="6">
        <f>(S23/44)*100</f>
        <v>11.3636363636364</v>
      </c>
      <c r="U23" s="6">
        <f t="shared" si="6"/>
        <v>3.575</v>
      </c>
      <c r="V23" s="6">
        <f t="shared" si="11"/>
        <v>-5</v>
      </c>
      <c r="W23" s="6">
        <f t="shared" si="8"/>
        <v>-3.5338</v>
      </c>
      <c r="X23">
        <f t="shared" si="9"/>
        <v>1.19329443363895</v>
      </c>
      <c r="Y23" s="1"/>
    </row>
    <row r="24" spans="1:25">
      <c r="A24" s="6" t="s">
        <v>56</v>
      </c>
      <c r="B24" s="7">
        <v>0.39</v>
      </c>
      <c r="C24" s="6">
        <f t="shared" si="0"/>
        <v>4.29</v>
      </c>
      <c r="D24" s="6">
        <f t="shared" si="1"/>
        <v>2.535</v>
      </c>
      <c r="E24" s="6">
        <v>6.5</v>
      </c>
      <c r="F24" s="6">
        <v>0</v>
      </c>
      <c r="G24" s="6">
        <v>0</v>
      </c>
      <c r="H24" s="6">
        <f t="shared" si="2"/>
        <v>3.965</v>
      </c>
      <c r="I24" s="20">
        <f t="shared" si="3"/>
        <v>0</v>
      </c>
      <c r="J24" s="8">
        <v>0.68697</v>
      </c>
      <c r="K24" s="6">
        <f t="shared" si="4"/>
        <v>3.965</v>
      </c>
      <c r="L24" s="6">
        <f t="shared" si="5"/>
        <v>0</v>
      </c>
      <c r="M24" s="22">
        <v>0</v>
      </c>
      <c r="N24" s="6">
        <v>0</v>
      </c>
      <c r="O24" s="6">
        <f t="shared" si="10"/>
        <v>0.218372881355928</v>
      </c>
      <c r="P24" s="6">
        <v>1</v>
      </c>
      <c r="Q24" s="6"/>
      <c r="R24" s="6"/>
      <c r="S24" s="6">
        <v>5</v>
      </c>
      <c r="T24" s="6">
        <v>11</v>
      </c>
      <c r="U24" s="6">
        <f t="shared" si="6"/>
        <v>2.535</v>
      </c>
      <c r="V24" s="6">
        <f t="shared" si="11"/>
        <v>2.535</v>
      </c>
      <c r="W24" s="6">
        <f t="shared" si="8"/>
        <v>1.74146895</v>
      </c>
      <c r="X24">
        <f t="shared" si="9"/>
        <v>1.19329443363895</v>
      </c>
      <c r="Y24" s="1"/>
    </row>
    <row r="25" spans="1:25">
      <c r="A25" s="6" t="s">
        <v>58</v>
      </c>
      <c r="B25" s="7">
        <v>0.24</v>
      </c>
      <c r="C25" s="6">
        <f t="shared" si="0"/>
        <v>2.64</v>
      </c>
      <c r="D25" s="6">
        <f t="shared" si="1"/>
        <v>1.56</v>
      </c>
      <c r="E25" s="6">
        <v>6.5</v>
      </c>
      <c r="F25" s="6">
        <v>0</v>
      </c>
      <c r="G25" s="6">
        <v>0</v>
      </c>
      <c r="H25" s="6">
        <f t="shared" si="2"/>
        <v>4.94</v>
      </c>
      <c r="I25" s="20">
        <f t="shared" si="3"/>
        <v>0</v>
      </c>
      <c r="J25" s="8">
        <v>0.66912</v>
      </c>
      <c r="K25" s="6">
        <f t="shared" si="4"/>
        <v>4.94</v>
      </c>
      <c r="L25" s="6">
        <f t="shared" si="5"/>
        <v>0</v>
      </c>
      <c r="M25" s="22">
        <v>0</v>
      </c>
      <c r="N25" s="6">
        <v>0</v>
      </c>
      <c r="O25" s="6">
        <f t="shared" si="10"/>
        <v>0.218372881355928</v>
      </c>
      <c r="P25" s="6">
        <v>1</v>
      </c>
      <c r="Q25" s="30"/>
      <c r="R25" s="6"/>
      <c r="S25" s="6">
        <v>5</v>
      </c>
      <c r="T25" s="6">
        <v>11</v>
      </c>
      <c r="U25" s="6">
        <f t="shared" si="6"/>
        <v>1.56</v>
      </c>
      <c r="V25" s="6">
        <f t="shared" si="11"/>
        <v>1.56</v>
      </c>
      <c r="W25" s="6">
        <f t="shared" si="8"/>
        <v>1.0438272</v>
      </c>
      <c r="X25">
        <f t="shared" si="9"/>
        <v>1.19329443363895</v>
      </c>
      <c r="Y25" s="1"/>
    </row>
    <row r="26" spans="1:25">
      <c r="A26" s="6" t="s">
        <v>60</v>
      </c>
      <c r="B26" s="7">
        <v>0.17</v>
      </c>
      <c r="C26" s="6">
        <f t="shared" si="0"/>
        <v>1.87</v>
      </c>
      <c r="D26" s="6">
        <f t="shared" si="1"/>
        <v>1.105</v>
      </c>
      <c r="E26" s="6">
        <v>6.5</v>
      </c>
      <c r="F26" s="6">
        <v>0</v>
      </c>
      <c r="G26" s="6">
        <v>0</v>
      </c>
      <c r="H26" s="6">
        <f t="shared" si="2"/>
        <v>5.395</v>
      </c>
      <c r="I26" s="20">
        <f t="shared" si="3"/>
        <v>0</v>
      </c>
      <c r="J26" s="8">
        <v>0.65991</v>
      </c>
      <c r="K26" s="6">
        <f t="shared" si="4"/>
        <v>5.395</v>
      </c>
      <c r="L26" s="6">
        <f t="shared" si="5"/>
        <v>0</v>
      </c>
      <c r="M26" s="6">
        <v>0</v>
      </c>
      <c r="N26" s="6">
        <v>0</v>
      </c>
      <c r="O26" s="6">
        <f t="shared" si="10"/>
        <v>0.218372881355928</v>
      </c>
      <c r="P26" s="6">
        <v>1</v>
      </c>
      <c r="Q26" s="30"/>
      <c r="R26" s="6"/>
      <c r="S26" s="6">
        <v>5</v>
      </c>
      <c r="T26" s="6">
        <v>11</v>
      </c>
      <c r="U26" s="6">
        <f t="shared" si="6"/>
        <v>1.105</v>
      </c>
      <c r="V26" s="6">
        <f t="shared" si="11"/>
        <v>1.105</v>
      </c>
      <c r="W26" s="6">
        <f t="shared" si="8"/>
        <v>0.72920055</v>
      </c>
      <c r="X26">
        <f t="shared" si="9"/>
        <v>1.19329443363895</v>
      </c>
      <c r="Y26" s="1"/>
    </row>
    <row r="27" spans="1:25">
      <c r="A27" s="6" t="s">
        <v>62</v>
      </c>
      <c r="B27" s="7">
        <v>0.09</v>
      </c>
      <c r="C27" s="6">
        <f t="shared" si="0"/>
        <v>0.99</v>
      </c>
      <c r="D27" s="6">
        <f t="shared" si="1"/>
        <v>0.585</v>
      </c>
      <c r="E27" s="6">
        <v>6.5</v>
      </c>
      <c r="F27" s="6">
        <v>0</v>
      </c>
      <c r="G27" s="6">
        <v>0</v>
      </c>
      <c r="H27" s="6">
        <f t="shared" si="2"/>
        <v>5.915</v>
      </c>
      <c r="I27" s="20">
        <f t="shared" si="3"/>
        <v>0</v>
      </c>
      <c r="J27" s="8">
        <v>0.62603</v>
      </c>
      <c r="K27" s="6">
        <f t="shared" si="4"/>
        <v>5.915</v>
      </c>
      <c r="L27" s="6">
        <f t="shared" si="5"/>
        <v>0</v>
      </c>
      <c r="M27" s="6">
        <v>0</v>
      </c>
      <c r="N27" s="6">
        <v>0</v>
      </c>
      <c r="O27" s="6">
        <f t="shared" si="10"/>
        <v>0.218372881355928</v>
      </c>
      <c r="P27" s="6">
        <v>1</v>
      </c>
      <c r="Q27" s="30">
        <v>5.915</v>
      </c>
      <c r="R27" s="6"/>
      <c r="S27" s="6">
        <f>(S26+Q27)-R27</f>
        <v>10.915</v>
      </c>
      <c r="T27" s="6">
        <f>(S27/44)*100</f>
        <v>24.8068181818182</v>
      </c>
      <c r="U27" s="6">
        <f t="shared" si="6"/>
        <v>6.5</v>
      </c>
      <c r="V27" s="6">
        <f t="shared" si="11"/>
        <v>6.5</v>
      </c>
      <c r="W27" s="6">
        <f t="shared" si="8"/>
        <v>4.069195</v>
      </c>
      <c r="X27">
        <f t="shared" si="9"/>
        <v>1.19329443363895</v>
      </c>
      <c r="Y27" s="1"/>
    </row>
    <row r="28" spans="1:25">
      <c r="A28" s="1"/>
      <c r="B28" s="9"/>
      <c r="C28" s="9"/>
      <c r="D28" s="9"/>
      <c r="E28" s="9"/>
      <c r="F28" s="9"/>
      <c r="G28" s="9"/>
      <c r="H28" s="9"/>
      <c r="I28" s="9"/>
      <c r="J28" s="23"/>
      <c r="K28" s="9"/>
      <c r="L28" s="9"/>
      <c r="M28" s="9"/>
      <c r="N28" s="9"/>
      <c r="O28" s="9"/>
      <c r="P28" s="24"/>
      <c r="Q28" s="9"/>
      <c r="R28" s="1"/>
      <c r="S28" s="1"/>
      <c r="T28" s="1"/>
      <c r="U28" s="1"/>
      <c r="V28" s="1"/>
      <c r="W28" s="24"/>
      <c r="X28"/>
      <c r="Y28" s="1"/>
    </row>
    <row r="29" ht="20" spans="1:25">
      <c r="A29" s="10" t="s">
        <v>89</v>
      </c>
      <c r="B29" s="11"/>
      <c r="C29" s="11">
        <f t="shared" ref="C29:F29" si="13">SUM(C4:C27)</f>
        <v>95.81</v>
      </c>
      <c r="D29" s="11">
        <f t="shared" si="13"/>
        <v>56.615</v>
      </c>
      <c r="E29" s="11"/>
      <c r="F29" s="11">
        <f t="shared" si="13"/>
        <v>4.36966101694915</v>
      </c>
      <c r="G29" s="11"/>
      <c r="H29" s="11"/>
      <c r="I29" s="11"/>
      <c r="J29" s="11"/>
      <c r="K29" s="11"/>
      <c r="L29" s="11">
        <f t="shared" ref="L29:N29" si="14">SUM(L4:L27)</f>
        <v>18.296593220339</v>
      </c>
      <c r="M29" s="11">
        <f t="shared" si="14"/>
        <v>18.0782203389831</v>
      </c>
      <c r="N29" s="11">
        <f t="shared" si="14"/>
        <v>0</v>
      </c>
      <c r="O29" s="11"/>
      <c r="P29" s="11"/>
      <c r="Q29" s="11">
        <f t="shared" ref="Q29:W29" si="15">SUM(Q4:Q27)</f>
        <v>32.695</v>
      </c>
      <c r="R29" s="11">
        <f t="shared" si="15"/>
        <v>15</v>
      </c>
      <c r="S29" s="11"/>
      <c r="T29" s="11"/>
      <c r="U29" s="11">
        <f t="shared" si="15"/>
        <v>89.31</v>
      </c>
      <c r="V29" s="11">
        <f t="shared" si="15"/>
        <v>62.0212542372881</v>
      </c>
      <c r="W29" s="11">
        <f t="shared" si="15"/>
        <v>40.3629690267797</v>
      </c>
      <c r="X29" s="1"/>
      <c r="Y29" s="1"/>
    </row>
    <row r="30" spans="1: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2" t="s">
        <v>90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31"/>
      <c r="T31" s="31"/>
      <c r="U31" s="1"/>
      <c r="V31" s="1"/>
      <c r="W31" s="1"/>
      <c r="X31" s="1"/>
      <c r="Y31" s="1"/>
    </row>
    <row r="32" spans="1: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4" t="s">
        <v>71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mergeCells count="3">
    <mergeCell ref="M2:N2"/>
    <mergeCell ref="A31:R31"/>
    <mergeCell ref="A33:J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Kermani</dc:creator>
  <cp:lastModifiedBy>gio</cp:lastModifiedBy>
  <dcterms:created xsi:type="dcterms:W3CDTF">2020-11-19T09:42:00Z</dcterms:created>
  <dcterms:modified xsi:type="dcterms:W3CDTF">2024-02-07T21:02:40Z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B5B769FE9E274BADB882B2D476155827_13</vt:lpwstr>
  </property>
</Properties>
</file>