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49" documentId="8_{6BB8C8F4-817F-4135-A9EF-0E7E368F1CF2}" xr6:coauthVersionLast="47" xr6:coauthVersionMax="47" xr10:uidLastSave="{47B69A55-D88C-4596-A595-C21B8A202E59}"/>
  <bookViews>
    <workbookView xWindow="-120" yWindow="-120" windowWidth="29040" windowHeight="15840" tabRatio="500" firstSheet="3"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5" i="8" l="1"/>
  <c r="B14" i="10"/>
  <c r="F49" i="6"/>
  <c r="C18" i="6"/>
  <c r="E8" i="8"/>
  <c r="E9" i="8"/>
  <c r="E10" i="8"/>
  <c r="E11" i="8"/>
  <c r="E12" i="8"/>
  <c r="E13" i="8"/>
  <c r="J44" i="6"/>
  <c r="E15" i="10"/>
  <c r="E14" i="10"/>
  <c r="E16" i="10" s="1"/>
  <c r="H5" i="9" s="1"/>
  <c r="B15" i="10"/>
  <c r="B16" i="10"/>
  <c r="H4" i="9" s="1"/>
  <c r="G44" i="6"/>
  <c r="D38"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F58" i="6"/>
  <c r="F59" i="6" s="1"/>
  <c r="C5" i="9" s="1"/>
  <c r="C58" i="6"/>
  <c r="C59" i="6" s="1"/>
  <c r="C4" i="9" s="1"/>
  <c r="I58" i="6"/>
  <c r="J58" i="6"/>
  <c r="G7" i="9"/>
  <c r="I59" i="6" l="1"/>
  <c r="C6" i="9" s="1"/>
  <c r="D14" i="8" l="1"/>
  <c r="E20" i="8"/>
  <c r="E25" i="8" s="1"/>
  <c r="E32" i="8"/>
  <c r="E33" i="8"/>
  <c r="E34" i="8"/>
  <c r="E35" i="8"/>
  <c r="E36" i="8"/>
  <c r="E38" i="8" l="1"/>
  <c r="E14" i="8"/>
  <c r="B4" i="9"/>
  <c r="D4" i="9" s="1"/>
  <c r="B6" i="9"/>
  <c r="B5" i="9"/>
  <c r="D6" i="9" l="1"/>
  <c r="G6" i="9" s="1"/>
  <c r="D5" i="9"/>
  <c r="G5" i="9" s="1"/>
  <c r="G4" i="9"/>
</calcChain>
</file>

<file path=xl/sharedStrings.xml><?xml version="1.0" encoding="utf-8"?>
<sst xmlns="http://schemas.openxmlformats.org/spreadsheetml/2006/main" count="319" uniqueCount="176">
  <si>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</si>
  <si>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</si>
  <si>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</si>
  <si>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</si>
  <si>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</si>
  <si>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</si>
  <si>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</si>
  <si>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</si>
  <si>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</si>
  <si>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</si>
  <si>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</si>
  <si>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</si>
  <si>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</si>
  <si>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</si>
  <si>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</si>
  <si>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</si>
  <si>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</si>
  <si>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</si>
  <si>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</si>
  <si>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Marc-Olivier</t>
  </si>
  <si>
    <t>1.1 Utilisation des Cadriciels</t>
  </si>
  <si>
    <t>Le projet respecte les meilleures pratiques des cadriciels utilisés. (Exemple: séparation des responsabilités dans les Components et Services d'Angular, respect de la sémantique HTTP avec Express, etc.)</t>
  </si>
  <si>
    <t>Bon travail!</t>
  </si>
  <si>
    <t>Vous avez trop de logique dans vos components</t>
  </si>
  <si>
    <t>1.2 Arborescence</t>
  </si>
  <si>
    <t>Le projet respecte une arborescence de fichier claire,uniforme et structurée.
Les noms de fichiers et dossiers respectent le format kebab-case.</t>
  </si>
  <si>
    <t>Ok</t>
  </si>
  <si>
    <t>Sous-total</t>
  </si>
  <si>
    <t>2. Classe</t>
  </si>
  <si>
    <t>2.1 Responsabilité</t>
  </si>
  <si>
    <t>La classe n'a qu'une responsabilitée.</t>
  </si>
  <si>
    <t>QuestionZoneComponent trop de responsabilité</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</si>
  <si>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</si>
  <si>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</si>
  <si>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</si>
  <si>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</si>
  <si>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Mauvaise gestion dans QuizManagerService</t>
  </si>
  <si>
    <t>Mauvaise gestion dans QuizManagerService, AdminGuardService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</si>
  <si>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</si>
  <si>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</si>
  <si>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</si>
  <si>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</si>
  <si>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TimeService vs le reste</t>
  </si>
  <si>
    <t>3. Fonctions et méthodes</t>
  </si>
  <si>
    <t>3.1 Utilité</t>
  </si>
  <si>
    <t>La fonction est utilie et non-triviale.
La fonction ne peut pas être fragmenté en plusieurs fonctions.
La fonction n'a pas une longueur trop grande.</t>
  </si>
  <si>
    <t>3.2 Paramètres</t>
  </si>
  <si>
    <t>La fonction possède le moins de paramètres possibles en entrée.
La fonction possède uniquement des paramètres d'entrée qui sont utilisés.</t>
  </si>
  <si>
    <t>4. Gestion des ressources et erreurs</t>
  </si>
  <si>
    <t>Augustin</t>
  </si>
  <si>
    <t>4.1 Console</t>
  </si>
  <si>
    <t>La console ne génère pas de message d'avertissement (warning) ou d'erreur (error) qui aurait pu être gérés par le programme.</t>
  </si>
  <si>
    <t>4.2 Code asynchrone</t>
  </si>
  <si>
    <t>Le code asynchrone (Promise, Observable, Event) est géré adéquatement.</t>
  </si>
  <si>
    <t>Les fonctions faisant des appels réseaux ou leur parents devraient être asynchrones. Les parents devraient s'assurer d'attendre la résolution des appels réseaux</t>
  </si>
  <si>
    <t>4.3 Message d'erreur</t>
  </si>
  <si>
    <t>Le message d'erreur est précis et compréhensible par l'utilisateur moyen.</t>
  </si>
  <si>
    <t>5. Variables et constantes</t>
  </si>
  <si>
    <t>Antonin</t>
  </si>
  <si>
    <t>5.1 Groupement</t>
  </si>
  <si>
    <t>Les constantes sont regroupées ensemble en groupes logiques.</t>
  </si>
  <si>
    <t>Excellent</t>
  </si>
  <si>
    <t>LOG2990-207\client\src\app\components\join-game-popup\join-game-popup.component.ts:
   9  
  10: const CODE_LENGTH = 4;
  11  
Utiliser un fichier pour les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</si>
  <si>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</si>
  <si>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</si>
  <si>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</si>
  <si>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</si>
  <si>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</si>
  <si>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</si>
  <si>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</si>
  <si>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client/src/app/components/create-game-list/create-game-list.component.ts L34 et autres exemples pareils
client/src/app/components/quiz-general-info/quiz-general-info.component.ts L119 - 141</t>
  </si>
  <si>
    <t>Même problème</t>
  </si>
  <si>
    <t>6.2 Logique négative</t>
  </si>
  <si>
    <t>L'expression booléenne évite la logique négative. (Exemple d'erreur:  if( !notFound(…) )</t>
  </si>
  <si>
    <t>6.3 Ternaire</t>
  </si>
  <si>
    <t>L'expression booléenne utilise un ternaire dans le bon scénario.</t>
  </si>
  <si>
    <t>client/src/app/components/question-zone/question-zone.component.ts L146 - 151
client/src/app/pages/game-page/game-page.component.ts L40 - 44</t>
  </si>
  <si>
    <t>client/src/app/components/create-game-list/create-game-list.component.ts L54</t>
  </si>
  <si>
    <t>6.4 Prédicats</t>
  </si>
  <si>
    <t>L'expression booléenne est simple.
L'expression booléenne utilise un ou des prédicats pour simplifier une condition complexe.</t>
  </si>
  <si>
    <t>client/src/app/components/quiz-general-info/quiz-general-info.component.ts L119 - 141
client/src/app/directives/range-validator.directive.ts L20-23
server/app/services/quizzes/quizzes.service.ts L55</t>
  </si>
  <si>
    <t>client/src/app/components/quiz-question-info/quiz-question-info.component.ts L184 toutes les conditions sont inutiles</t>
  </si>
  <si>
    <t>7. Qualité générale</t>
  </si>
  <si>
    <t>Karim</t>
  </si>
  <si>
    <t>7.1 Langue</t>
  </si>
  <si>
    <t>La langue utilisée pour les variables, classes et fonctions est uniforme pour tout le code source.
La langue utilisée pour les commentaires doit être uniforme, mais peut être différente que la langue du code source.</t>
  </si>
  <si>
    <t>Bravo!</t>
  </si>
  <si>
    <t>7.2 Commentaire</t>
  </si>
  <si>
    <t>Le commentaire est pertinent. (Pas de code mort commenté)</t>
  </si>
  <si>
    <t>7.3 Enum</t>
  </si>
  <si>
    <t>Le code utilise des enum lorsque c'est pertinent.</t>
  </si>
  <si>
    <t>7.4 Classe et interface</t>
  </si>
  <si>
    <t>Le code n'utilise pas d'objets anonymes JS et priorise les classes et les interfaces.</t>
  </si>
  <si>
    <t>client\src\app\components\question-zone\question-zone.component.ts
  28,24:     choiceButtonStyle: { backgroundColor: string }[];
  29,24:     submitButtonStyle: { backgroundColor: string };
  31,20:     pointsDisplay: { display: string };
  56,35:         this.choiceButtonStyle = [{ backgroundColor: '' }];
  57,34:         this.submitButtonStyle = { backgroundColor: '' };
  156,80:                 this.socketClientService.send(GameEvents.QuestionChoiceSelect, { roomId: this.roomId, questionChoiceIndex: index });
  158,82:                 this.socketClientService.send(GameEvents.QuestionChoiceUnselect, { roomId: this.roomId, questionChoiceIndex: index });
  163,69:     setSubmitButtonToDisabled(isDisabled: boolean, backgroundColor: { backgroundColor: string }) {
  171,38:             this.submitButtonStyle = { backgroundColor: 'green' };
  174,38:             this.submitButtonStyle = { backgroundColor: 'grey' };
  179,41:         this.choiceButtonStyle[index] = { backgroundColor: '' };
  181,34:         this.submitButtonStyle = { backgroundColor: '' };
  198,50:             this.setSubmitButtonToDisabled(true, { backgroundColor: 'grey' });
  211,46:         this.setSubmitButtonToDisabled(true, { backgroundColor: 'grey' });
  261,77:                 this.socketClientService.send(GameEvents.AddPointsToPlayer, { roomId: this.roomId, points: this.points });
  268,46:         this.setSubmitButtonToDisabled(true, { backgroundColor: 'grey' });
  287,73:             this.socketClientService.send(GameEvents.AddPointsToPlayer, { roomId: this.roomId, points: this.points });</t>
  </si>
  <si>
    <t>7.5 Duplication</t>
  </si>
  <si>
    <t>Il n'y a pas de duplication de code.</t>
  </si>
  <si>
    <t>server\app\gateway\game\game.gateway.spec.ts [5:1 - 11:12] (6 lines, 97 tokens)
server\app\gateway\join\join.gateway.spec.ts [1:1 - 7:12]
client\src\app\pages\host-game-page\host-game-page.component.ts [54:2 - 60:5] (6 lines, 74 tokens)
client\src\app\pages\waiting-page\waiting-page.component.ts [60:7 - 66:2]
client\src\app\events\game.events.ts [1:1 - 16:16] (15 lines, 121 tokens)
Ca etre dans common: server\app\gateway\game\game.gateway.events.ts [1:1 - 16:12] 
...</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</si>
  <si>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</si>
  <si>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</si>
  <si>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</si>
  <si>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</si>
  <si>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</si>
  <si>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</si>
  <si>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</si>
  <si>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</si>
  <si>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</si>
  <si>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</si>
  <si>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</si>
  <si>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</si>
  <si>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</si>
  <si>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-0,5 commit implicite (nettoyage 3641303a3fd7c0f125c0ad341a42738200808a87)</t>
  </si>
  <si>
    <t>-0,25 commit implicite (tests - f22314b97eb292d2488d349d0f9afe20a84849ca, nettoyage - 3641303a3fd7c0f125c0ad341a42738200808a87)</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</si>
  <si>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</si>
  <si>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</si>
  <si>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</si>
  <si>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</si>
  <si>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-0.25 les MR fusionnées ne sont pas toutes approuvées</t>
  </si>
  <si>
    <t>8.5 Fichiers</t>
  </si>
  <si>
    <t>Le projet contient uniquement les fichiers nécessaires. (Exemple: pas de dossier node_modules ou coverage).</t>
  </si>
  <si>
    <t>Total QA sprint</t>
  </si>
  <si>
    <t>Note QA sprint</t>
  </si>
  <si>
    <t>Fonctionnalités</t>
  </si>
  <si>
    <t>Fonctionnalité</t>
  </si>
  <si>
    <t>Testé</t>
  </si>
  <si>
    <t>Note finale</t>
  </si>
  <si>
    <t>Vue initiale</t>
  </si>
  <si>
    <t>MOD-AS</t>
  </si>
  <si>
    <t>Vue d'administration</t>
  </si>
  <si>
    <t>Accessible par /admin
Importation ne respecte pas nos schémas</t>
  </si>
  <si>
    <t>Vue de création d'une partie</t>
  </si>
  <si>
    <t>Vue de jeu du joueur</t>
  </si>
  <si>
    <t>Création d'un jeu-questionnaire (QCM)</t>
  </si>
  <si>
    <t>Tester le jeu</t>
  </si>
  <si>
    <t>Note finale pour le sprint</t>
  </si>
  <si>
    <t>Pénalités</t>
  </si>
  <si>
    <t>Crash</t>
  </si>
  <si>
    <t>Erreurs rouges dans la console</t>
  </si>
  <si>
    <t>Erreur de build</t>
  </si>
  <si>
    <t>Joindre une partie</t>
  </si>
  <si>
    <t>On peut joindre une partie sans nom</t>
  </si>
  <si>
    <t>Vue d'attente des joueurs</t>
  </si>
  <si>
    <t>Vue de jeu de l'organisateur</t>
  </si>
  <si>
    <t>Partie de jeu-questionnaire (QCM)</t>
  </si>
  <si>
    <t>Quelques composants non testés totalement</t>
  </si>
  <si>
    <t>Clavardage</t>
  </si>
  <si>
    <t>Erreur de build  / déploiement erroné</t>
  </si>
  <si>
    <t>Anciennes fonctionnalités brisées</t>
  </si>
  <si>
    <t>Création d'un jeu-questionnaire (QRL)</t>
  </si>
  <si>
    <t>Partie de jeu-questionnaire (QRL)</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</si>
  <si>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</si>
  <si>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</si>
  <si>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</si>
  <si>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</si>
  <si>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</si>
  <si>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</si>
  <si>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</si>
  <si>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</si>
  <si>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Introduction /1</t>
  </si>
  <si>
    <t>Correct</t>
  </si>
  <si>
    <t>Rendre plus l'introduction plus succinte</t>
  </si>
  <si>
    <t>2 Vue des cas d'utilisation /8</t>
  </si>
  <si>
    <t>2 Communication client-serveur /7</t>
  </si>
  <si>
    <t>Vos nom de cas ne sont pas des cas d'utilisation (ex : "Zone de clavardage"), ils devraient être identifié par des verbes à l'impératif
Partie Quiz, l'organisateur devrait pouvoir jouer
Contrôle d'accès à une partie, la base de donné ne peut pas créer de partie</t>
  </si>
  <si>
    <t>Ce n'et pas au client d'envoyer ces points. C'est au serveur de le faire. Le client envoie uniquement ses réponses</t>
  </si>
  <si>
    <t>3 Vue des processus /8</t>
  </si>
  <si>
    <t>3 Description des paquets /12</t>
  </si>
  <si>
    <t>Vos alt sont mal fait. Bon travail pour le reste</t>
  </si>
  <si>
    <t>Expliquer les cas dans lesquels le serveur retourne une erreur
Ce n'est pas très utile de specifier les "Événements Potentiellement déclenchés"  si vous n'expliquez pas les circonstances</t>
  </si>
  <si>
    <t>4 Vue de déploiement /3</t>
  </si>
  <si>
    <t>Aucune mention du fureteur
Le serveur AWS utilise une VM Linux
MongoDB est déployée sur Atlas
GitLab Pages n'est pas une système d'exploitation</t>
  </si>
  <si>
    <t>Forme /1</t>
  </si>
  <si>
    <t>Les figures ne sont pas numérotées et n'ont pas de légende. Les figures sont floues</t>
  </si>
  <si>
    <t>Ajouter les titres de tableaux</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</si>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</sst>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28" borderId="56" xfId="0" applyFont="1" applyFill="1" applyBorder="1" applyAlignment="1">
      <alignment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D5" sqref="D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0.92500000000000004</v>
      </c>
      <c r="C4" s="108">
        <f>'Assurance Qualité'!C59</f>
        <v>0.88800000000000001</v>
      </c>
      <c r="D4" s="108">
        <f>B4*0.6+C4*0.4 - 0.1*E4</f>
        <v>0.91020000000000012</v>
      </c>
      <c r="E4" s="109"/>
      <c r="F4" s="110">
        <v>20</v>
      </c>
      <c r="G4" s="111">
        <f>D4*F4</f>
        <v>18.204000000000001</v>
      </c>
      <c r="H4" s="111">
        <f>Documents!B16*5</f>
        <v>3.75</v>
      </c>
    </row>
    <row r="5" spans="1:8">
      <c r="A5" s="112" t="s">
        <v>8</v>
      </c>
      <c r="B5" s="113">
        <f>(Fonctionnalités!E25)</f>
        <v>0.91</v>
      </c>
      <c r="C5" s="113">
        <f>'Assurance Qualité'!F59</f>
        <v>0.78</v>
      </c>
      <c r="D5" s="113">
        <f t="shared" ref="D5:D6" si="0">B5*0.6+C5*0.4 - 0.1*E5</f>
        <v>0.8580000000000001</v>
      </c>
      <c r="E5" s="114"/>
      <c r="F5" s="115">
        <v>20</v>
      </c>
      <c r="G5" s="116">
        <f t="shared" ref="G5:G7" si="1">D5*F5</f>
        <v>17.160000000000004</v>
      </c>
      <c r="H5" s="116">
        <f>Documents!E16*5</f>
        <v>4.0500000000000007</v>
      </c>
    </row>
    <row r="6" spans="1:8">
      <c r="A6" s="117" t="s">
        <v>9</v>
      </c>
      <c r="B6" s="118">
        <f>(Fonctionnalités!E38)</f>
        <v>0</v>
      </c>
      <c r="C6" s="118">
        <f>'Assurance Qualité'!I59</f>
        <v>0</v>
      </c>
      <c r="D6" s="118">
        <f t="shared" si="0"/>
        <v>0</v>
      </c>
      <c r="E6" s="119"/>
      <c r="F6" s="120">
        <v>20</v>
      </c>
      <c r="G6" s="121">
        <f t="shared" si="1"/>
        <v>0</v>
      </c>
      <c r="H6" s="121"/>
    </row>
    <row r="7" spans="1:8">
      <c r="A7" s="122" t="s">
        <v>10</v>
      </c>
      <c r="B7" s="122"/>
      <c r="C7" s="122"/>
      <c r="D7" s="123"/>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52" zoomScaleNormal="100" workbookViewId="0">
      <selection activeCell="H54" sqref="H54"/>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63" t="s">
        <v>11</v>
      </c>
      <c r="B2" s="263"/>
      <c r="C2" s="263"/>
      <c r="D2" s="263"/>
      <c r="E2" s="263"/>
      <c r="F2" s="263"/>
      <c r="G2" s="263"/>
      <c r="H2" s="263"/>
      <c r="I2" s="263"/>
      <c r="J2" s="263"/>
      <c r="K2" s="263"/>
      <c r="L2" s="7"/>
      <c r="M2" s="7"/>
    </row>
    <row r="4" spans="1:17" ht="18.399999999999999" customHeight="1">
      <c r="A4" s="264" t="s">
        <v>12</v>
      </c>
      <c r="B4" s="264"/>
      <c r="C4" s="264"/>
      <c r="D4" s="264"/>
      <c r="E4" s="264"/>
      <c r="F4" s="264"/>
      <c r="G4" s="264"/>
      <c r="H4" s="264"/>
      <c r="I4" s="264"/>
      <c r="J4" s="264"/>
      <c r="K4" s="264"/>
      <c r="L4" s="4"/>
      <c r="M4" s="4"/>
    </row>
    <row r="5" spans="1:17" ht="18.75">
      <c r="A5" s="11"/>
      <c r="B5" s="41"/>
      <c r="C5" s="2"/>
      <c r="D5" s="2"/>
      <c r="E5" s="41"/>
      <c r="F5" s="2"/>
      <c r="G5" s="2"/>
      <c r="H5" s="41"/>
      <c r="I5" s="2"/>
      <c r="J5" s="2"/>
      <c r="K5" s="41"/>
      <c r="L5" s="2"/>
      <c r="M5" s="2"/>
    </row>
    <row r="6" spans="1:17" ht="18.399999999999999" customHeight="1">
      <c r="A6" s="256" t="s">
        <v>13</v>
      </c>
      <c r="B6" s="268" t="s">
        <v>14</v>
      </c>
      <c r="C6" s="258" t="s">
        <v>7</v>
      </c>
      <c r="D6" s="259"/>
      <c r="E6" s="259"/>
      <c r="F6" s="260" t="s">
        <v>8</v>
      </c>
      <c r="G6" s="261"/>
      <c r="H6" s="262"/>
      <c r="I6" s="265" t="s">
        <v>9</v>
      </c>
      <c r="J6" s="266"/>
      <c r="K6" s="267"/>
      <c r="L6" s="3"/>
      <c r="M6" s="3"/>
      <c r="N6" s="254"/>
      <c r="O6" s="255"/>
      <c r="P6" s="255"/>
    </row>
    <row r="7" spans="1:17" ht="18.75">
      <c r="A7" s="257"/>
      <c r="B7" s="269"/>
      <c r="C7" s="14" t="s">
        <v>15</v>
      </c>
      <c r="D7" s="15" t="s">
        <v>4</v>
      </c>
      <c r="E7" s="21" t="s">
        <v>16</v>
      </c>
      <c r="F7" s="16" t="s">
        <v>15</v>
      </c>
      <c r="G7" s="17" t="s">
        <v>4</v>
      </c>
      <c r="H7" s="20" t="s">
        <v>16</v>
      </c>
      <c r="I7" s="18" t="s">
        <v>15</v>
      </c>
      <c r="J7" s="19" t="s">
        <v>4</v>
      </c>
      <c r="K7" s="22" t="s">
        <v>16</v>
      </c>
      <c r="L7" s="3"/>
      <c r="M7" s="3"/>
      <c r="N7" s="40"/>
      <c r="O7" s="40"/>
      <c r="P7" s="40"/>
      <c r="Q7" s="40"/>
    </row>
    <row r="8" spans="1:17" ht="18.75">
      <c r="A8" s="238" t="s">
        <v>17</v>
      </c>
      <c r="B8" s="238"/>
      <c r="C8" s="231" t="s">
        <v>18</v>
      </c>
      <c r="D8" s="232"/>
      <c r="E8" s="46" t="s">
        <v>19</v>
      </c>
      <c r="F8" s="231" t="s">
        <v>18</v>
      </c>
      <c r="G8" s="232"/>
      <c r="H8" s="46" t="s">
        <v>19</v>
      </c>
      <c r="I8" s="231" t="s">
        <v>18</v>
      </c>
      <c r="J8" s="232"/>
      <c r="K8" s="46"/>
      <c r="L8" s="3"/>
      <c r="M8" s="3"/>
      <c r="N8" s="40"/>
      <c r="O8" s="40"/>
      <c r="P8" s="40"/>
      <c r="Q8" s="40"/>
    </row>
    <row r="9" spans="1:17" ht="45.75">
      <c r="A9" s="29" t="s">
        <v>20</v>
      </c>
      <c r="B9" s="29" t="s">
        <v>21</v>
      </c>
      <c r="C9" s="100">
        <v>1</v>
      </c>
      <c r="D9" s="98">
        <v>6</v>
      </c>
      <c r="E9" s="101" t="s">
        <v>22</v>
      </c>
      <c r="F9" s="102">
        <v>0.6</v>
      </c>
      <c r="G9" s="99">
        <v>6</v>
      </c>
      <c r="H9" s="103" t="s">
        <v>23</v>
      </c>
      <c r="I9" s="104">
        <v>0</v>
      </c>
      <c r="J9" s="105">
        <v>6</v>
      </c>
      <c r="K9" s="106"/>
      <c r="L9" s="3"/>
      <c r="M9" s="3"/>
      <c r="N9" s="40"/>
      <c r="O9" s="40"/>
      <c r="P9" s="40"/>
      <c r="Q9" s="40"/>
    </row>
    <row r="10" spans="1:17" ht="30.75">
      <c r="A10" s="23" t="s">
        <v>24</v>
      </c>
      <c r="B10" s="23" t="s">
        <v>25</v>
      </c>
      <c r="C10" s="100">
        <v>1</v>
      </c>
      <c r="D10" s="98">
        <v>2</v>
      </c>
      <c r="E10" s="101" t="s">
        <v>22</v>
      </c>
      <c r="F10" s="102">
        <v>1</v>
      </c>
      <c r="G10" s="99">
        <v>2</v>
      </c>
      <c r="H10" s="103" t="s">
        <v>26</v>
      </c>
      <c r="I10" s="104">
        <v>0</v>
      </c>
      <c r="J10" s="105">
        <v>2</v>
      </c>
      <c r="K10" s="106"/>
      <c r="L10" s="3"/>
      <c r="M10" s="3"/>
      <c r="N10" s="40"/>
      <c r="O10" s="40"/>
      <c r="P10" s="40"/>
      <c r="Q10" s="40"/>
    </row>
    <row r="11" spans="1:17" s="30" customFormat="1" ht="15.75">
      <c r="A11" s="233" t="s">
        <v>27</v>
      </c>
      <c r="B11" s="234"/>
      <c r="C11" s="47">
        <f>SUMPRODUCT(C6:C10,D6:D10)</f>
        <v>8</v>
      </c>
      <c r="D11" s="48">
        <f>SUM(D6:D10)</f>
        <v>8</v>
      </c>
      <c r="E11" s="49"/>
      <c r="F11" s="50">
        <f>SUMPRODUCT(F6:F10,G6:G10)</f>
        <v>5.6</v>
      </c>
      <c r="G11" s="51">
        <f>SUM(G6:G10)</f>
        <v>8</v>
      </c>
      <c r="H11" s="52"/>
      <c r="I11" s="53">
        <f>SUMPRODUCT(I6:I10,J6:J10)</f>
        <v>0</v>
      </c>
      <c r="J11" s="54">
        <f>SUM(J6:J10)</f>
        <v>8</v>
      </c>
      <c r="K11" s="55"/>
      <c r="L11" s="56"/>
      <c r="M11" s="56"/>
      <c r="N11" s="44"/>
      <c r="O11" s="44"/>
      <c r="P11" s="44"/>
      <c r="Q11" s="44"/>
    </row>
    <row r="12" spans="1:17" s="12" customFormat="1" ht="18.399999999999999" customHeight="1">
      <c r="A12" s="238" t="s">
        <v>28</v>
      </c>
      <c r="B12" s="238"/>
      <c r="C12" s="231" t="s">
        <v>18</v>
      </c>
      <c r="D12" s="232"/>
      <c r="E12" s="46" t="s">
        <v>19</v>
      </c>
      <c r="F12" s="231" t="s">
        <v>18</v>
      </c>
      <c r="G12" s="232"/>
      <c r="H12" s="46" t="s">
        <v>19</v>
      </c>
      <c r="I12" s="231" t="s">
        <v>18</v>
      </c>
      <c r="J12" s="232"/>
      <c r="K12" s="46"/>
      <c r="L12" s="4"/>
      <c r="M12" s="4"/>
      <c r="N12" s="43"/>
      <c r="O12" s="43"/>
      <c r="P12" s="43"/>
      <c r="Q12" s="43"/>
    </row>
    <row r="13" spans="1:17" ht="45.75">
      <c r="A13" s="29" t="s">
        <v>29</v>
      </c>
      <c r="B13" s="29" t="s">
        <v>30</v>
      </c>
      <c r="C13" s="79">
        <v>1</v>
      </c>
      <c r="D13" s="80">
        <v>3</v>
      </c>
      <c r="E13" s="81" t="s">
        <v>22</v>
      </c>
      <c r="F13" s="89">
        <v>0.75</v>
      </c>
      <c r="G13" s="90">
        <f>D13</f>
        <v>3</v>
      </c>
      <c r="H13" s="91" t="s">
        <v>31</v>
      </c>
      <c r="I13" s="92">
        <v>0</v>
      </c>
      <c r="J13" s="93">
        <f>G13</f>
        <v>3</v>
      </c>
      <c r="K13" s="94"/>
      <c r="L13" s="5"/>
      <c r="M13" s="5"/>
    </row>
    <row r="14" spans="1:17" ht="45.75">
      <c r="A14" s="23" t="s">
        <v>32</v>
      </c>
      <c r="B14" s="23" t="s">
        <v>33</v>
      </c>
      <c r="C14" s="83">
        <v>1</v>
      </c>
      <c r="D14" s="84">
        <v>2</v>
      </c>
      <c r="E14" s="85" t="s">
        <v>22</v>
      </c>
      <c r="F14" s="86">
        <v>1</v>
      </c>
      <c r="G14" s="90">
        <f t="shared" ref="G14:G17" si="0">D14</f>
        <v>2</v>
      </c>
      <c r="H14" s="88" t="s">
        <v>22</v>
      </c>
      <c r="I14" s="76">
        <v>0</v>
      </c>
      <c r="J14" s="93">
        <f t="shared" ref="J14:J17" si="1">G14</f>
        <v>2</v>
      </c>
      <c r="K14" s="78"/>
      <c r="L14" s="5"/>
      <c r="M14" s="5"/>
    </row>
    <row r="15" spans="1:17" ht="45.75">
      <c r="A15" s="23" t="s">
        <v>34</v>
      </c>
      <c r="B15" s="23" t="s">
        <v>35</v>
      </c>
      <c r="C15" s="83">
        <v>0.8</v>
      </c>
      <c r="D15" s="84">
        <v>2</v>
      </c>
      <c r="E15" s="85" t="s">
        <v>36</v>
      </c>
      <c r="F15" s="86">
        <v>0.2</v>
      </c>
      <c r="G15" s="90">
        <f t="shared" si="0"/>
        <v>2</v>
      </c>
      <c r="H15" s="88" t="s">
        <v>37</v>
      </c>
      <c r="I15" s="76">
        <v>0</v>
      </c>
      <c r="J15" s="93">
        <f t="shared" si="1"/>
        <v>2</v>
      </c>
      <c r="K15" s="78"/>
      <c r="L15" s="5"/>
      <c r="M15" s="5"/>
    </row>
    <row r="16" spans="1:17" ht="30.75">
      <c r="A16" s="23" t="s">
        <v>38</v>
      </c>
      <c r="B16" s="23" t="s">
        <v>39</v>
      </c>
      <c r="C16" s="83">
        <v>1</v>
      </c>
      <c r="D16" s="84">
        <v>4</v>
      </c>
      <c r="E16" s="85" t="s">
        <v>22</v>
      </c>
      <c r="F16" s="86">
        <v>1</v>
      </c>
      <c r="G16" s="90">
        <f t="shared" si="0"/>
        <v>4</v>
      </c>
      <c r="H16" s="88" t="s">
        <v>22</v>
      </c>
      <c r="I16" s="76">
        <v>0</v>
      </c>
      <c r="J16" s="93">
        <f t="shared" si="1"/>
        <v>4</v>
      </c>
      <c r="K16" s="78"/>
      <c r="L16" s="5"/>
      <c r="M16" s="5"/>
    </row>
    <row r="17" spans="1:17" ht="30.75">
      <c r="A17" s="23" t="s">
        <v>40</v>
      </c>
      <c r="B17" s="23" t="s">
        <v>41</v>
      </c>
      <c r="C17" s="83">
        <v>0.8</v>
      </c>
      <c r="D17" s="84">
        <v>4</v>
      </c>
      <c r="E17" s="85" t="s">
        <v>42</v>
      </c>
      <c r="F17" s="86">
        <v>1</v>
      </c>
      <c r="G17" s="90">
        <f t="shared" si="0"/>
        <v>4</v>
      </c>
      <c r="H17" s="88" t="s">
        <v>22</v>
      </c>
      <c r="I17" s="76">
        <v>0</v>
      </c>
      <c r="J17" s="93">
        <f t="shared" si="1"/>
        <v>4</v>
      </c>
      <c r="K17" s="78"/>
      <c r="L17" s="5"/>
      <c r="M17" s="5"/>
    </row>
    <row r="18" spans="1:17" s="30" customFormat="1" ht="15.75">
      <c r="A18" s="233" t="s">
        <v>27</v>
      </c>
      <c r="B18" s="234"/>
      <c r="C18" s="47">
        <f>SUMPRODUCT(C13:C17,D13:D17)</f>
        <v>13.8</v>
      </c>
      <c r="D18" s="48">
        <f>SUM(D13:D17)</f>
        <v>15</v>
      </c>
      <c r="E18" s="49"/>
      <c r="F18" s="50">
        <f>SUMPRODUCT(F13:F17,G13:G17)</f>
        <v>12.65</v>
      </c>
      <c r="G18" s="51">
        <f>SUM(G13:G17)</f>
        <v>15</v>
      </c>
      <c r="H18" s="52"/>
      <c r="I18" s="53">
        <f>SUMPRODUCT(I13:I17,J13:J17)</f>
        <v>0</v>
      </c>
      <c r="J18" s="54">
        <f>SUM(J13:J17)</f>
        <v>15</v>
      </c>
      <c r="K18" s="55"/>
      <c r="L18" s="56"/>
      <c r="M18" s="56"/>
      <c r="N18" s="44"/>
      <c r="O18" s="44"/>
      <c r="P18" s="44"/>
      <c r="Q18" s="44"/>
    </row>
    <row r="19" spans="1:17" s="43" customFormat="1" ht="18.399999999999999" customHeight="1">
      <c r="A19" s="270" t="s">
        <v>43</v>
      </c>
      <c r="B19" s="270"/>
      <c r="C19" s="231" t="s">
        <v>18</v>
      </c>
      <c r="D19" s="232"/>
      <c r="E19" s="46" t="s">
        <v>19</v>
      </c>
      <c r="F19" s="231" t="s">
        <v>18</v>
      </c>
      <c r="G19" s="232"/>
      <c r="H19" s="46" t="s">
        <v>19</v>
      </c>
      <c r="I19" s="231" t="s">
        <v>18</v>
      </c>
      <c r="J19" s="232"/>
      <c r="K19" s="46"/>
      <c r="L19" s="4"/>
      <c r="M19" s="4"/>
    </row>
    <row r="20" spans="1:17" ht="45.75">
      <c r="A20" s="23" t="s">
        <v>44</v>
      </c>
      <c r="B20" s="23" t="s">
        <v>45</v>
      </c>
      <c r="C20" s="83">
        <v>1</v>
      </c>
      <c r="D20" s="84">
        <v>3</v>
      </c>
      <c r="E20" s="85" t="s">
        <v>22</v>
      </c>
      <c r="F20" s="86">
        <v>1</v>
      </c>
      <c r="G20" s="87">
        <v>3</v>
      </c>
      <c r="H20" s="88" t="s">
        <v>22</v>
      </c>
      <c r="I20" s="76">
        <v>0</v>
      </c>
      <c r="J20" s="77">
        <v>3</v>
      </c>
      <c r="K20" s="78"/>
      <c r="L20" s="5"/>
      <c r="M20" s="5"/>
    </row>
    <row r="21" spans="1:17" ht="30.75">
      <c r="A21" s="23" t="s">
        <v>46</v>
      </c>
      <c r="B21" s="23" t="s">
        <v>47</v>
      </c>
      <c r="C21" s="83">
        <v>1</v>
      </c>
      <c r="D21" s="84">
        <v>3</v>
      </c>
      <c r="E21" s="85" t="s">
        <v>22</v>
      </c>
      <c r="F21" s="86">
        <v>1</v>
      </c>
      <c r="G21" s="87">
        <v>3</v>
      </c>
      <c r="H21" s="88" t="s">
        <v>22</v>
      </c>
      <c r="I21" s="76">
        <v>0</v>
      </c>
      <c r="J21" s="77">
        <v>3</v>
      </c>
      <c r="K21" s="78"/>
      <c r="L21" s="5"/>
      <c r="M21" s="5"/>
    </row>
    <row r="22" spans="1:17" s="44" customFormat="1" ht="15.75">
      <c r="A22" s="271" t="s">
        <v>27</v>
      </c>
      <c r="B22" s="253"/>
      <c r="C22" s="57">
        <f>SUMPRODUCT(C20:C21,D20:D21)</f>
        <v>6</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213" t="s">
        <v>48</v>
      </c>
      <c r="B23" s="213"/>
      <c r="C23" s="231" t="s">
        <v>18</v>
      </c>
      <c r="D23" s="232"/>
      <c r="E23" s="46" t="s">
        <v>49</v>
      </c>
      <c r="F23" s="231" t="s">
        <v>18</v>
      </c>
      <c r="G23" s="232"/>
      <c r="H23" s="46" t="s">
        <v>49</v>
      </c>
      <c r="I23" s="231" t="s">
        <v>18</v>
      </c>
      <c r="J23" s="232"/>
      <c r="K23" s="46"/>
      <c r="L23" s="4"/>
      <c r="M23" s="4"/>
    </row>
    <row r="24" spans="1:17" ht="30.75">
      <c r="A24" s="42" t="s">
        <v>50</v>
      </c>
      <c r="B24" s="42" t="s">
        <v>51</v>
      </c>
      <c r="C24" s="97">
        <v>1</v>
      </c>
      <c r="D24" s="25">
        <v>1</v>
      </c>
      <c r="E24" s="26"/>
      <c r="F24" s="82">
        <v>1</v>
      </c>
      <c r="G24" s="27">
        <v>1</v>
      </c>
      <c r="H24" s="28"/>
      <c r="I24" s="73">
        <v>0</v>
      </c>
      <c r="J24" s="74">
        <v>1</v>
      </c>
      <c r="K24" s="75"/>
      <c r="L24" s="5"/>
      <c r="M24" s="5"/>
    </row>
    <row r="25" spans="1:17" ht="121.5">
      <c r="A25" s="23" t="s">
        <v>52</v>
      </c>
      <c r="B25" s="23" t="s">
        <v>53</v>
      </c>
      <c r="C25" s="83">
        <v>0</v>
      </c>
      <c r="D25" s="84">
        <v>2</v>
      </c>
      <c r="E25" s="85" t="s">
        <v>54</v>
      </c>
      <c r="F25" s="86">
        <v>0</v>
      </c>
      <c r="G25" s="87">
        <v>2</v>
      </c>
      <c r="H25" s="88" t="s">
        <v>54</v>
      </c>
      <c r="I25" s="76">
        <v>0</v>
      </c>
      <c r="J25" s="77">
        <v>2</v>
      </c>
      <c r="K25" s="78"/>
      <c r="L25" s="5"/>
      <c r="M25" s="5"/>
    </row>
    <row r="26" spans="1:17">
      <c r="A26" s="23" t="s">
        <v>55</v>
      </c>
      <c r="B26" s="23" t="s">
        <v>56</v>
      </c>
      <c r="C26" s="83">
        <v>1</v>
      </c>
      <c r="D26" s="84">
        <v>1</v>
      </c>
      <c r="E26" s="85"/>
      <c r="F26" s="86">
        <v>1</v>
      </c>
      <c r="G26" s="87">
        <v>1</v>
      </c>
      <c r="H26" s="88"/>
      <c r="I26" s="76">
        <v>0</v>
      </c>
      <c r="J26" s="77">
        <v>1</v>
      </c>
      <c r="K26" s="78"/>
      <c r="L26" s="5"/>
      <c r="M26" s="5"/>
    </row>
    <row r="27" spans="1:17" s="44" customFormat="1" ht="15.75">
      <c r="A27" s="252" t="s">
        <v>27</v>
      </c>
      <c r="B27" s="253"/>
      <c r="C27" s="47">
        <f>SUMPRODUCT(C24:C26,D24:D26)</f>
        <v>2</v>
      </c>
      <c r="D27" s="48">
        <f>SUM(D24:D26)</f>
        <v>4</v>
      </c>
      <c r="E27" s="49"/>
      <c r="F27" s="60">
        <f>SUMPRODUCT(F24:F26,G24:G26)</f>
        <v>2</v>
      </c>
      <c r="G27" s="61">
        <f>SUM(G24:G26)</f>
        <v>4</v>
      </c>
      <c r="H27" s="62"/>
      <c r="I27" s="63">
        <f>SUMPRODUCT(I24:I26,J24:J26)</f>
        <v>0</v>
      </c>
      <c r="J27" s="64">
        <f>SUM(J24:J26)</f>
        <v>4</v>
      </c>
      <c r="K27" s="65"/>
      <c r="L27" s="56"/>
      <c r="M27" s="56"/>
    </row>
    <row r="28" spans="1:17" ht="21" customHeight="1">
      <c r="A28" s="270" t="s">
        <v>57</v>
      </c>
      <c r="B28" s="270"/>
      <c r="C28" s="231" t="s">
        <v>18</v>
      </c>
      <c r="D28" s="232"/>
      <c r="E28" s="46" t="s">
        <v>58</v>
      </c>
      <c r="F28" s="231" t="s">
        <v>18</v>
      </c>
      <c r="G28" s="232"/>
      <c r="H28" s="66" t="s">
        <v>58</v>
      </c>
      <c r="I28" s="231" t="s">
        <v>18</v>
      </c>
      <c r="J28" s="232"/>
      <c r="K28" s="46"/>
      <c r="L28" s="9"/>
      <c r="M28" s="4"/>
    </row>
    <row r="29" spans="1:17" ht="183">
      <c r="A29" s="31" t="s">
        <v>59</v>
      </c>
      <c r="B29" s="31" t="s">
        <v>60</v>
      </c>
      <c r="C29" s="79">
        <v>1</v>
      </c>
      <c r="D29" s="80">
        <v>2</v>
      </c>
      <c r="E29" s="81" t="s">
        <v>61</v>
      </c>
      <c r="F29" s="89">
        <v>0.75</v>
      </c>
      <c r="G29" s="90">
        <f>D29</f>
        <v>2</v>
      </c>
      <c r="H29" s="95" t="s">
        <v>62</v>
      </c>
      <c r="I29" s="92">
        <v>0</v>
      </c>
      <c r="J29" s="93">
        <f>D29</f>
        <v>2</v>
      </c>
      <c r="K29" s="94"/>
      <c r="L29" s="5"/>
      <c r="M29" s="5"/>
    </row>
    <row r="30" spans="1:17">
      <c r="A30" s="24" t="s">
        <v>63</v>
      </c>
      <c r="B30" s="24" t="s">
        <v>64</v>
      </c>
      <c r="C30" s="83">
        <v>1</v>
      </c>
      <c r="D30" s="84">
        <v>2</v>
      </c>
      <c r="E30" s="85"/>
      <c r="F30" s="86">
        <v>1</v>
      </c>
      <c r="G30" s="90">
        <f t="shared" ref="G30:G31" si="2">D30</f>
        <v>2</v>
      </c>
      <c r="H30" s="96"/>
      <c r="I30" s="76">
        <v>0</v>
      </c>
      <c r="J30" s="93">
        <f t="shared" ref="J30:J31" si="3">D30</f>
        <v>2</v>
      </c>
      <c r="K30" s="78"/>
      <c r="L30" s="5"/>
      <c r="M30" s="5"/>
    </row>
    <row r="31" spans="1:17" ht="30.75">
      <c r="A31" s="24" t="s">
        <v>65</v>
      </c>
      <c r="B31" s="24" t="s">
        <v>66</v>
      </c>
      <c r="C31" s="83">
        <v>1</v>
      </c>
      <c r="D31" s="84">
        <v>2</v>
      </c>
      <c r="E31" s="85"/>
      <c r="F31" s="86">
        <v>1</v>
      </c>
      <c r="G31" s="90">
        <f t="shared" si="2"/>
        <v>2</v>
      </c>
      <c r="H31" s="96"/>
      <c r="I31" s="76">
        <v>0</v>
      </c>
      <c r="J31" s="93">
        <f t="shared" si="3"/>
        <v>2</v>
      </c>
      <c r="K31" s="78"/>
      <c r="L31" s="5"/>
      <c r="M31" s="5"/>
    </row>
    <row r="32" spans="1:17" s="44" customFormat="1" ht="15.75">
      <c r="A32" s="233" t="s">
        <v>27</v>
      </c>
      <c r="B32" s="234"/>
      <c r="C32" s="47">
        <f>SUMPRODUCT(C29:C31,D29:D31)</f>
        <v>6</v>
      </c>
      <c r="D32" s="48">
        <f>SUM(D29:D31)</f>
        <v>6</v>
      </c>
      <c r="E32" s="49"/>
      <c r="F32" s="50">
        <f>SUMPRODUCT(F29:F31,G29:G31)</f>
        <v>5.5</v>
      </c>
      <c r="G32" s="51">
        <f>SUM(G29:G31)</f>
        <v>6</v>
      </c>
      <c r="H32" s="67"/>
      <c r="I32" s="63">
        <f>SUMPRODUCT(I29:I31,J29:J31)</f>
        <v>0</v>
      </c>
      <c r="J32" s="64">
        <f>SUM(J29:J31)</f>
        <v>6</v>
      </c>
      <c r="K32" s="65"/>
      <c r="L32" s="56"/>
      <c r="M32" s="56"/>
    </row>
    <row r="33" spans="1:13" ht="18.75" customHeight="1">
      <c r="A33" s="238" t="s">
        <v>67</v>
      </c>
      <c r="B33" s="238"/>
      <c r="C33" s="231" t="s">
        <v>18</v>
      </c>
      <c r="D33" s="232"/>
      <c r="E33" s="46" t="s">
        <v>49</v>
      </c>
      <c r="F33" s="231" t="s">
        <v>18</v>
      </c>
      <c r="G33" s="232"/>
      <c r="H33" s="46" t="s">
        <v>49</v>
      </c>
      <c r="I33" s="68" t="s">
        <v>18</v>
      </c>
      <c r="J33" s="66"/>
      <c r="K33" s="46"/>
      <c r="L33" s="8"/>
      <c r="M33" s="4"/>
    </row>
    <row r="34" spans="1:13" ht="121.5">
      <c r="A34" s="29" t="s">
        <v>68</v>
      </c>
      <c r="B34" s="29" t="s">
        <v>69</v>
      </c>
      <c r="C34" s="79">
        <v>0</v>
      </c>
      <c r="D34" s="80">
        <v>2</v>
      </c>
      <c r="E34" s="81" t="s">
        <v>70</v>
      </c>
      <c r="F34" s="89">
        <v>0</v>
      </c>
      <c r="G34" s="90">
        <v>2</v>
      </c>
      <c r="H34" s="91" t="s">
        <v>71</v>
      </c>
      <c r="I34" s="92">
        <v>0</v>
      </c>
      <c r="J34" s="93">
        <v>2</v>
      </c>
      <c r="K34" s="94"/>
      <c r="L34" s="5"/>
      <c r="M34" s="5"/>
    </row>
    <row r="35" spans="1:13">
      <c r="A35" s="23" t="s">
        <v>72</v>
      </c>
      <c r="B35" s="23" t="s">
        <v>73</v>
      </c>
      <c r="C35" s="83">
        <v>1</v>
      </c>
      <c r="D35" s="84">
        <v>2</v>
      </c>
      <c r="E35" s="85"/>
      <c r="F35" s="86">
        <v>1</v>
      </c>
      <c r="G35" s="87">
        <v>2</v>
      </c>
      <c r="H35" s="88"/>
      <c r="I35" s="76">
        <v>0</v>
      </c>
      <c r="J35" s="77">
        <v>2</v>
      </c>
      <c r="K35" s="78"/>
      <c r="L35" s="5"/>
      <c r="M35" s="5"/>
    </row>
    <row r="36" spans="1:13" ht="76.5">
      <c r="A36" s="23" t="s">
        <v>74</v>
      </c>
      <c r="B36" s="23" t="s">
        <v>75</v>
      </c>
      <c r="C36" s="83">
        <v>0.5</v>
      </c>
      <c r="D36" s="84">
        <v>3</v>
      </c>
      <c r="E36" s="85" t="s">
        <v>76</v>
      </c>
      <c r="F36" s="86">
        <v>0.75</v>
      </c>
      <c r="G36" s="87">
        <v>3</v>
      </c>
      <c r="H36" s="88" t="s">
        <v>77</v>
      </c>
      <c r="I36" s="76">
        <v>0</v>
      </c>
      <c r="J36" s="77">
        <v>3</v>
      </c>
      <c r="K36" s="78"/>
      <c r="L36" s="5"/>
      <c r="M36" s="5"/>
    </row>
    <row r="37" spans="1:13" ht="137.25">
      <c r="A37" s="23" t="s">
        <v>78</v>
      </c>
      <c r="B37" s="23" t="s">
        <v>79</v>
      </c>
      <c r="C37" s="83">
        <v>0</v>
      </c>
      <c r="D37" s="84">
        <v>3</v>
      </c>
      <c r="E37" s="85" t="s">
        <v>80</v>
      </c>
      <c r="F37" s="86">
        <v>0.5</v>
      </c>
      <c r="G37" s="87">
        <v>3</v>
      </c>
      <c r="H37" s="88" t="s">
        <v>81</v>
      </c>
      <c r="I37" s="76">
        <v>0</v>
      </c>
      <c r="J37" s="77">
        <v>3</v>
      </c>
      <c r="K37" s="78"/>
      <c r="L37" s="5"/>
      <c r="M37" s="5"/>
    </row>
    <row r="38" spans="1:13" s="44" customFormat="1" ht="15.75">
      <c r="A38" s="233" t="s">
        <v>27</v>
      </c>
      <c r="B38" s="234"/>
      <c r="C38" s="69">
        <f>SUMPRODUCT(C34:C37,D34:D37)</f>
        <v>3.5</v>
      </c>
      <c r="D38" s="48">
        <f>SUM(D34:D37)</f>
        <v>10</v>
      </c>
      <c r="E38" s="49"/>
      <c r="F38" s="70">
        <f>SUMPRODUCT(F34:F37,G34:G37)</f>
        <v>5.75</v>
      </c>
      <c r="G38" s="51">
        <f>SUM(G34:G37)</f>
        <v>10</v>
      </c>
      <c r="H38" s="52"/>
      <c r="I38" s="63">
        <f>SUMPRODUCT(I34:I37,J34:J37)</f>
        <v>0</v>
      </c>
      <c r="J38" s="64">
        <f>SUM(J34:J37)</f>
        <v>10</v>
      </c>
      <c r="K38" s="65"/>
      <c r="L38" s="56"/>
      <c r="M38" s="56"/>
    </row>
    <row r="39" spans="1:13" ht="18.75" customHeight="1">
      <c r="A39" s="45" t="s">
        <v>82</v>
      </c>
      <c r="B39" s="45"/>
      <c r="C39" s="231" t="s">
        <v>18</v>
      </c>
      <c r="D39" s="232"/>
      <c r="E39" s="66" t="s">
        <v>83</v>
      </c>
      <c r="F39" s="231" t="s">
        <v>18</v>
      </c>
      <c r="G39" s="232"/>
      <c r="H39" s="46" t="s">
        <v>83</v>
      </c>
      <c r="I39" s="231" t="s">
        <v>18</v>
      </c>
      <c r="J39" s="232"/>
      <c r="K39" s="46"/>
      <c r="L39" s="4"/>
      <c r="M39" s="4"/>
    </row>
    <row r="40" spans="1:13" ht="60.75">
      <c r="A40" s="23" t="s">
        <v>84</v>
      </c>
      <c r="B40" s="23" t="s">
        <v>85</v>
      </c>
      <c r="C40" s="83">
        <v>1</v>
      </c>
      <c r="D40" s="84">
        <v>2</v>
      </c>
      <c r="E40" s="85" t="s">
        <v>86</v>
      </c>
      <c r="F40" s="86">
        <v>1</v>
      </c>
      <c r="G40" s="87">
        <f>D40</f>
        <v>2</v>
      </c>
      <c r="H40" s="88" t="s">
        <v>86</v>
      </c>
      <c r="I40" s="76">
        <v>0</v>
      </c>
      <c r="J40" s="77">
        <f>D40</f>
        <v>2</v>
      </c>
      <c r="K40" s="78"/>
      <c r="L40" s="5"/>
      <c r="M40" s="5"/>
    </row>
    <row r="41" spans="1:13">
      <c r="A41" s="23" t="s">
        <v>87</v>
      </c>
      <c r="B41" s="23" t="s">
        <v>88</v>
      </c>
      <c r="C41" s="83">
        <v>1</v>
      </c>
      <c r="D41" s="84">
        <v>2</v>
      </c>
      <c r="E41" s="85" t="s">
        <v>86</v>
      </c>
      <c r="F41" s="86">
        <v>1</v>
      </c>
      <c r="G41" s="87">
        <f t="shared" ref="G41:G48" si="4">D41</f>
        <v>2</v>
      </c>
      <c r="H41" s="88" t="s">
        <v>86</v>
      </c>
      <c r="I41" s="76">
        <v>0</v>
      </c>
      <c r="J41" s="77">
        <f t="shared" ref="J41:J48" si="5">D41</f>
        <v>2</v>
      </c>
      <c r="K41" s="78"/>
      <c r="L41" s="5"/>
      <c r="M41" s="5"/>
    </row>
    <row r="42" spans="1:13">
      <c r="A42" s="23" t="s">
        <v>89</v>
      </c>
      <c r="B42" s="23" t="s">
        <v>90</v>
      </c>
      <c r="C42" s="83">
        <v>1</v>
      </c>
      <c r="D42" s="84">
        <v>2</v>
      </c>
      <c r="E42" s="85" t="s">
        <v>86</v>
      </c>
      <c r="F42" s="86">
        <v>1</v>
      </c>
      <c r="G42" s="87">
        <f t="shared" si="4"/>
        <v>2</v>
      </c>
      <c r="H42" s="88" t="s">
        <v>86</v>
      </c>
      <c r="I42" s="76">
        <v>0</v>
      </c>
      <c r="J42" s="77">
        <f t="shared" si="5"/>
        <v>2</v>
      </c>
      <c r="K42" s="78"/>
      <c r="L42" s="5"/>
    </row>
    <row r="43" spans="1:13" ht="409.6">
      <c r="A43" s="23" t="s">
        <v>91</v>
      </c>
      <c r="B43" s="23" t="s">
        <v>92</v>
      </c>
      <c r="C43" s="83">
        <v>1</v>
      </c>
      <c r="D43" s="84">
        <v>4</v>
      </c>
      <c r="E43" s="85" t="s">
        <v>86</v>
      </c>
      <c r="F43" s="86">
        <v>0</v>
      </c>
      <c r="G43" s="87">
        <f t="shared" si="4"/>
        <v>4</v>
      </c>
      <c r="H43" s="88" t="s">
        <v>93</v>
      </c>
      <c r="I43" s="76">
        <v>0</v>
      </c>
      <c r="J43" s="77">
        <f t="shared" si="5"/>
        <v>4</v>
      </c>
      <c r="K43" s="78"/>
      <c r="L43" s="5"/>
      <c r="M43" s="5"/>
    </row>
    <row r="44" spans="1:13" ht="409.6">
      <c r="A44" s="23" t="s">
        <v>94</v>
      </c>
      <c r="B44" s="23" t="s">
        <v>95</v>
      </c>
      <c r="C44" s="83">
        <v>1</v>
      </c>
      <c r="D44" s="84">
        <v>6</v>
      </c>
      <c r="E44" s="85" t="s">
        <v>86</v>
      </c>
      <c r="F44" s="86">
        <v>0</v>
      </c>
      <c r="G44" s="87">
        <f>D44</f>
        <v>6</v>
      </c>
      <c r="H44" s="88" t="s">
        <v>96</v>
      </c>
      <c r="I44" s="76">
        <v>0</v>
      </c>
      <c r="J44" s="77">
        <f>D44</f>
        <v>6</v>
      </c>
      <c r="K44" s="78"/>
      <c r="L44" s="5"/>
      <c r="M44" s="5"/>
    </row>
    <row r="45" spans="1:13" ht="45.75">
      <c r="A45" s="23" t="s">
        <v>97</v>
      </c>
      <c r="B45" s="23" t="s">
        <v>98</v>
      </c>
      <c r="C45" s="83">
        <v>1</v>
      </c>
      <c r="D45" s="84">
        <v>8</v>
      </c>
      <c r="E45" s="85" t="s">
        <v>86</v>
      </c>
      <c r="F45" s="86">
        <v>1</v>
      </c>
      <c r="G45" s="87">
        <f t="shared" si="4"/>
        <v>8</v>
      </c>
      <c r="H45" s="88" t="s">
        <v>86</v>
      </c>
      <c r="I45" s="76">
        <v>0</v>
      </c>
      <c r="J45" s="77">
        <f t="shared" si="5"/>
        <v>8</v>
      </c>
      <c r="K45" s="78"/>
      <c r="L45" s="5"/>
      <c r="M45" s="5"/>
    </row>
    <row r="46" spans="1:13" ht="30.75">
      <c r="A46" s="23" t="s">
        <v>99</v>
      </c>
      <c r="B46" s="23" t="s">
        <v>100</v>
      </c>
      <c r="C46" s="83">
        <v>1</v>
      </c>
      <c r="D46" s="84">
        <v>6</v>
      </c>
      <c r="E46" s="85" t="s">
        <v>86</v>
      </c>
      <c r="F46" s="86">
        <v>1</v>
      </c>
      <c r="G46" s="87">
        <f t="shared" si="4"/>
        <v>6</v>
      </c>
      <c r="H46" s="88" t="s">
        <v>86</v>
      </c>
      <c r="I46" s="76">
        <v>0</v>
      </c>
      <c r="J46" s="77">
        <f t="shared" si="5"/>
        <v>6</v>
      </c>
      <c r="K46" s="78"/>
      <c r="L46" s="5"/>
      <c r="M46" s="5"/>
    </row>
    <row r="47" spans="1:13" ht="76.5">
      <c r="A47" s="23" t="s">
        <v>101</v>
      </c>
      <c r="B47" s="23" t="s">
        <v>102</v>
      </c>
      <c r="C47" s="83">
        <v>1</v>
      </c>
      <c r="D47" s="84">
        <v>6</v>
      </c>
      <c r="E47" s="85" t="s">
        <v>86</v>
      </c>
      <c r="F47" s="86">
        <v>1</v>
      </c>
      <c r="G47" s="87">
        <f t="shared" si="4"/>
        <v>6</v>
      </c>
      <c r="H47" s="88" t="s">
        <v>86</v>
      </c>
      <c r="I47" s="76">
        <v>0</v>
      </c>
      <c r="J47" s="77">
        <f t="shared" si="5"/>
        <v>6</v>
      </c>
      <c r="K47" s="78"/>
      <c r="L47" s="5"/>
      <c r="M47" s="5"/>
    </row>
    <row r="48" spans="1:13">
      <c r="A48" s="13" t="s">
        <v>103</v>
      </c>
      <c r="B48" s="23" t="s">
        <v>104</v>
      </c>
      <c r="C48" s="83">
        <v>1</v>
      </c>
      <c r="D48" s="84">
        <v>4</v>
      </c>
      <c r="E48" s="85" t="s">
        <v>86</v>
      </c>
      <c r="F48" s="86">
        <v>1</v>
      </c>
      <c r="G48" s="87">
        <f t="shared" si="4"/>
        <v>4</v>
      </c>
      <c r="H48" s="88" t="s">
        <v>86</v>
      </c>
      <c r="I48" s="76">
        <v>0</v>
      </c>
      <c r="J48" s="77">
        <f t="shared" si="5"/>
        <v>4</v>
      </c>
      <c r="K48" s="78"/>
      <c r="L48" s="5"/>
      <c r="M48" s="5"/>
    </row>
    <row r="49" spans="1:17" s="30" customFormat="1" ht="15.75">
      <c r="A49" s="233" t="s">
        <v>27</v>
      </c>
      <c r="B49" s="234"/>
      <c r="C49" s="71">
        <f>SUMPRODUCT(C40:C48,D40:D48)</f>
        <v>40</v>
      </c>
      <c r="D49" s="58">
        <f>SUM(D40:D48)</f>
        <v>40</v>
      </c>
      <c r="E49" s="59"/>
      <c r="F49" s="70">
        <f>SUMPRODUCT(F40:F48,G40:G48)</f>
        <v>30</v>
      </c>
      <c r="G49" s="51">
        <f>SUM(G40:G48)</f>
        <v>40</v>
      </c>
      <c r="H49" s="52"/>
      <c r="I49" s="53">
        <f>SUMPRODUCT(I40:I48,J40:J48)</f>
        <v>0</v>
      </c>
      <c r="J49" s="54">
        <f>SUM(J40:J48)</f>
        <v>40</v>
      </c>
      <c r="K49" s="55"/>
      <c r="L49" s="56"/>
      <c r="M49" s="56"/>
      <c r="N49" s="44"/>
      <c r="O49" s="44"/>
      <c r="P49" s="44"/>
      <c r="Q49" s="44"/>
    </row>
    <row r="50" spans="1:17" ht="18.399999999999999" customHeight="1">
      <c r="A50" s="238" t="s">
        <v>105</v>
      </c>
      <c r="B50" s="238"/>
      <c r="C50" s="231" t="s">
        <v>18</v>
      </c>
      <c r="D50" s="232"/>
      <c r="E50" s="46" t="s">
        <v>58</v>
      </c>
      <c r="F50" s="231" t="s">
        <v>18</v>
      </c>
      <c r="G50" s="232"/>
      <c r="H50" s="46" t="s">
        <v>58</v>
      </c>
      <c r="I50" s="231" t="s">
        <v>18</v>
      </c>
      <c r="J50" s="232"/>
      <c r="K50" s="46"/>
      <c r="L50" s="8"/>
      <c r="M50" s="4"/>
    </row>
    <row r="51" spans="1:17">
      <c r="A51" s="29" t="s">
        <v>106</v>
      </c>
      <c r="B51" s="29" t="s">
        <v>107</v>
      </c>
      <c r="C51" s="79">
        <v>1</v>
      </c>
      <c r="D51" s="80">
        <v>2</v>
      </c>
      <c r="E51" s="81"/>
      <c r="F51" s="82">
        <v>1</v>
      </c>
      <c r="G51" s="27">
        <v>2</v>
      </c>
      <c r="H51" s="28"/>
      <c r="I51" s="73">
        <v>0</v>
      </c>
      <c r="J51" s="74">
        <v>2</v>
      </c>
      <c r="K51" s="75"/>
      <c r="L51" s="5"/>
      <c r="M51" s="5"/>
    </row>
    <row r="52" spans="1:17" ht="121.5">
      <c r="A52" s="23" t="s">
        <v>108</v>
      </c>
      <c r="B52" s="23" t="s">
        <v>109</v>
      </c>
      <c r="C52" s="83">
        <v>0.75</v>
      </c>
      <c r="D52" s="84">
        <v>2</v>
      </c>
      <c r="E52" s="85" t="s">
        <v>110</v>
      </c>
      <c r="F52" s="86">
        <v>0.75</v>
      </c>
      <c r="G52" s="87">
        <v>2</v>
      </c>
      <c r="H52" s="88" t="s">
        <v>111</v>
      </c>
      <c r="I52" s="76">
        <v>0</v>
      </c>
      <c r="J52" s="77">
        <v>2</v>
      </c>
      <c r="K52" s="78"/>
      <c r="L52" s="5"/>
      <c r="M52" s="5"/>
    </row>
    <row r="53" spans="1:17" ht="30.75">
      <c r="A53" s="23" t="s">
        <v>112</v>
      </c>
      <c r="B53" s="23" t="s">
        <v>113</v>
      </c>
      <c r="C53" s="83">
        <v>1</v>
      </c>
      <c r="D53" s="84">
        <v>1</v>
      </c>
      <c r="E53" s="85"/>
      <c r="F53" s="86">
        <v>1</v>
      </c>
      <c r="G53" s="87">
        <v>1</v>
      </c>
      <c r="H53" s="88" t="s">
        <v>26</v>
      </c>
      <c r="I53" s="76">
        <v>0</v>
      </c>
      <c r="J53" s="77">
        <v>1</v>
      </c>
      <c r="K53" s="78"/>
      <c r="L53" s="5"/>
      <c r="M53" s="5"/>
    </row>
    <row r="54" spans="1:17" ht="60.75">
      <c r="A54" s="23" t="s">
        <v>114</v>
      </c>
      <c r="B54" s="23" t="s">
        <v>115</v>
      </c>
      <c r="C54" s="83">
        <v>0.75</v>
      </c>
      <c r="D54" s="84">
        <v>4</v>
      </c>
      <c r="E54" s="85" t="s">
        <v>116</v>
      </c>
      <c r="F54" s="86">
        <v>1</v>
      </c>
      <c r="G54" s="87">
        <v>4</v>
      </c>
      <c r="H54" s="88"/>
      <c r="I54" s="76">
        <v>0</v>
      </c>
      <c r="J54" s="77">
        <v>4</v>
      </c>
      <c r="K54" s="78"/>
      <c r="L54" s="5"/>
      <c r="M54" s="5"/>
    </row>
    <row r="55" spans="1:17" ht="30.75">
      <c r="A55" s="23" t="s">
        <v>117</v>
      </c>
      <c r="B55" s="23" t="s">
        <v>118</v>
      </c>
      <c r="C55" s="83">
        <v>1</v>
      </c>
      <c r="D55" s="84">
        <v>2</v>
      </c>
      <c r="E55" s="85"/>
      <c r="F55" s="86">
        <v>1</v>
      </c>
      <c r="G55" s="87">
        <v>2</v>
      </c>
      <c r="H55" s="88"/>
      <c r="I55" s="76">
        <v>0</v>
      </c>
      <c r="J55" s="77">
        <v>2</v>
      </c>
      <c r="K55" s="78"/>
      <c r="L55" s="6"/>
      <c r="M55" s="5"/>
    </row>
    <row r="56" spans="1:17" s="44" customFormat="1" ht="15.75">
      <c r="A56" s="233" t="s">
        <v>27</v>
      </c>
      <c r="B56" s="234"/>
      <c r="C56" s="57">
        <f>SUMPRODUCT(C51:C55,D51:D55)</f>
        <v>9.5</v>
      </c>
      <c r="D56" s="58">
        <f>SUM(D51:D55)</f>
        <v>11</v>
      </c>
      <c r="E56" s="59"/>
      <c r="F56" s="60">
        <f>SUMPRODUCT(F51:F55,G51:G55)</f>
        <v>10.5</v>
      </c>
      <c r="G56" s="61">
        <f>SUM(G51:G55)</f>
        <v>11</v>
      </c>
      <c r="H56" s="62"/>
      <c r="I56" s="53">
        <f>SUMPRODUCT(I51:I55,J51:J55)</f>
        <v>0</v>
      </c>
      <c r="J56" s="54">
        <f>SUM(J51:J55)</f>
        <v>11</v>
      </c>
      <c r="K56" s="55"/>
      <c r="L56" s="56"/>
      <c r="M56" s="56"/>
    </row>
    <row r="57" spans="1:17" ht="18.75" customHeight="1">
      <c r="A57" s="235" t="s">
        <v>2</v>
      </c>
      <c r="B57" s="236"/>
      <c r="C57" s="236"/>
      <c r="D57" s="236"/>
      <c r="E57" s="236"/>
      <c r="F57" s="236"/>
      <c r="G57" s="236"/>
      <c r="H57" s="236"/>
      <c r="I57" s="236"/>
      <c r="J57" s="236"/>
      <c r="K57" s="237"/>
      <c r="L57" s="4"/>
      <c r="M57" s="4"/>
    </row>
    <row r="58" spans="1:17">
      <c r="A58" s="239" t="s">
        <v>119</v>
      </c>
      <c r="B58" s="240"/>
      <c r="C58" s="34">
        <f>C11+C18+C22+C27+C32+C38+C49+C56</f>
        <v>88.8</v>
      </c>
      <c r="D58" s="25">
        <f>D11+D18+D22+D27+D32+D38+D49+D56</f>
        <v>100</v>
      </c>
      <c r="E58" s="26"/>
      <c r="F58" s="35">
        <f>F11+F18+F22+F27+F32+F38+F49+F56</f>
        <v>78</v>
      </c>
      <c r="G58" s="27">
        <f>G11+G18+G22+G27+G32+G38+G49+G56</f>
        <v>100</v>
      </c>
      <c r="H58" s="28"/>
      <c r="I58" s="212">
        <f>I11+I18+I22+I27+I32+I38+I49+I56</f>
        <v>0</v>
      </c>
      <c r="J58" s="32">
        <f>J11+J18+J22+J27+J32+J38+J49+J56</f>
        <v>100</v>
      </c>
      <c r="K58" s="33"/>
      <c r="L58" s="6"/>
      <c r="M58" s="5"/>
    </row>
    <row r="59" spans="1:17" s="44" customFormat="1" ht="15.75">
      <c r="A59" s="241" t="s">
        <v>120</v>
      </c>
      <c r="B59" s="242"/>
      <c r="C59" s="243">
        <f>C58/D58</f>
        <v>0.88800000000000001</v>
      </c>
      <c r="D59" s="244"/>
      <c r="E59" s="245"/>
      <c r="F59" s="246">
        <f>F58/G58</f>
        <v>0.78</v>
      </c>
      <c r="G59" s="247"/>
      <c r="H59" s="248"/>
      <c r="I59" s="249">
        <f>I58/J58</f>
        <v>0</v>
      </c>
      <c r="J59" s="250"/>
      <c r="K59" s="251"/>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workbookViewId="0">
      <selection activeCell="K16" sqref="K1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2" t="s">
        <v>11</v>
      </c>
      <c r="B2" s="272"/>
      <c r="C2" s="272"/>
      <c r="D2" s="272"/>
      <c r="E2" s="272"/>
      <c r="F2" s="272"/>
      <c r="G2" s="272"/>
    </row>
    <row r="3" spans="1:7">
      <c r="A3" s="38"/>
      <c r="B3" s="38"/>
      <c r="C3" s="39"/>
      <c r="D3" s="39"/>
      <c r="E3" s="38"/>
      <c r="F3" s="38"/>
      <c r="G3" s="39"/>
    </row>
    <row r="4" spans="1:7" ht="18.75">
      <c r="A4" s="36" t="s">
        <v>121</v>
      </c>
      <c r="B4" s="36"/>
      <c r="C4" s="36"/>
      <c r="D4" s="36"/>
      <c r="E4" s="36"/>
      <c r="F4" s="36"/>
      <c r="G4" s="36"/>
    </row>
    <row r="5" spans="1:7" ht="15.75" thickBot="1"/>
    <row r="6" spans="1:7" ht="23.25">
      <c r="A6" s="276" t="s">
        <v>7</v>
      </c>
      <c r="B6" s="277"/>
      <c r="C6" s="277"/>
      <c r="D6" s="277"/>
      <c r="E6" s="277"/>
      <c r="F6" s="277"/>
      <c r="G6" s="278"/>
    </row>
    <row r="7" spans="1:7">
      <c r="A7" s="130" t="s">
        <v>122</v>
      </c>
      <c r="B7" s="131" t="s">
        <v>15</v>
      </c>
      <c r="C7" s="131" t="s">
        <v>123</v>
      </c>
      <c r="D7" s="131" t="s">
        <v>4</v>
      </c>
      <c r="E7" s="131" t="s">
        <v>124</v>
      </c>
      <c r="F7" s="131" t="s">
        <v>18</v>
      </c>
      <c r="G7" s="132" t="s">
        <v>16</v>
      </c>
    </row>
    <row r="8" spans="1:7">
      <c r="A8" s="133" t="s">
        <v>125</v>
      </c>
      <c r="B8" s="134">
        <v>1</v>
      </c>
      <c r="C8" s="134">
        <v>1</v>
      </c>
      <c r="D8" s="134">
        <v>5</v>
      </c>
      <c r="E8" s="134">
        <f t="shared" ref="E8:E13" si="0">B8*C8*D8</f>
        <v>5</v>
      </c>
      <c r="F8" s="134" t="s">
        <v>126</v>
      </c>
      <c r="G8" s="135"/>
    </row>
    <row r="9" spans="1:7" ht="30.75">
      <c r="A9" s="136" t="s">
        <v>127</v>
      </c>
      <c r="B9" s="137">
        <v>0.75</v>
      </c>
      <c r="C9" s="134">
        <v>1</v>
      </c>
      <c r="D9" s="137">
        <v>20</v>
      </c>
      <c r="E9" s="137">
        <f t="shared" si="0"/>
        <v>15</v>
      </c>
      <c r="F9" s="134" t="s">
        <v>126</v>
      </c>
      <c r="G9" s="230" t="s">
        <v>128</v>
      </c>
    </row>
    <row r="10" spans="1:7">
      <c r="A10" s="133" t="s">
        <v>129</v>
      </c>
      <c r="B10" s="134">
        <v>1</v>
      </c>
      <c r="C10" s="134">
        <v>1</v>
      </c>
      <c r="D10" s="134">
        <v>10</v>
      </c>
      <c r="E10" s="134">
        <f t="shared" si="0"/>
        <v>10</v>
      </c>
      <c r="F10" s="134" t="s">
        <v>126</v>
      </c>
      <c r="G10" s="135"/>
    </row>
    <row r="11" spans="1:7">
      <c r="A11" s="136" t="s">
        <v>130</v>
      </c>
      <c r="B11" s="137">
        <v>1</v>
      </c>
      <c r="C11" s="134">
        <v>1</v>
      </c>
      <c r="D11" s="137">
        <v>20</v>
      </c>
      <c r="E11" s="137">
        <f t="shared" si="0"/>
        <v>20</v>
      </c>
      <c r="F11" s="134" t="s">
        <v>126</v>
      </c>
      <c r="G11" s="138"/>
    </row>
    <row r="12" spans="1:7">
      <c r="A12" s="133" t="s">
        <v>131</v>
      </c>
      <c r="B12" s="134">
        <v>1</v>
      </c>
      <c r="C12" s="134">
        <v>1</v>
      </c>
      <c r="D12" s="134">
        <v>30</v>
      </c>
      <c r="E12" s="134">
        <f t="shared" si="0"/>
        <v>30</v>
      </c>
      <c r="F12" s="134" t="s">
        <v>126</v>
      </c>
      <c r="G12" s="135"/>
    </row>
    <row r="13" spans="1:7">
      <c r="A13" s="136" t="s">
        <v>132</v>
      </c>
      <c r="B13" s="137">
        <v>1</v>
      </c>
      <c r="C13" s="134">
        <v>1</v>
      </c>
      <c r="D13" s="137">
        <v>15</v>
      </c>
      <c r="E13" s="137">
        <f t="shared" si="0"/>
        <v>15</v>
      </c>
      <c r="F13" s="134" t="s">
        <v>126</v>
      </c>
      <c r="G13" s="138"/>
    </row>
    <row r="14" spans="1:7">
      <c r="A14" s="139" t="s">
        <v>133</v>
      </c>
      <c r="B14" s="279"/>
      <c r="C14" s="279"/>
      <c r="D14" s="140">
        <f>SUM(D8:D13)</f>
        <v>100</v>
      </c>
      <c r="E14" s="141">
        <f>(SUM(E8:E13)+E16+E17)/D14</f>
        <v>0.92500000000000004</v>
      </c>
      <c r="F14" s="141"/>
      <c r="G14" s="142"/>
    </row>
    <row r="15" spans="1:7">
      <c r="A15" s="143" t="s">
        <v>134</v>
      </c>
      <c r="B15" s="144" t="s">
        <v>15</v>
      </c>
      <c r="C15" s="144"/>
      <c r="D15" s="144" t="s">
        <v>4</v>
      </c>
      <c r="E15" s="145" t="s">
        <v>124</v>
      </c>
      <c r="F15" s="145"/>
      <c r="G15" s="146" t="s">
        <v>16</v>
      </c>
    </row>
    <row r="16" spans="1:7">
      <c r="A16" s="147" t="s">
        <v>135</v>
      </c>
      <c r="B16" s="148">
        <v>0.25</v>
      </c>
      <c r="C16" s="148"/>
      <c r="D16" s="149">
        <v>-10</v>
      </c>
      <c r="E16" s="148">
        <f>B16*D16</f>
        <v>-2.5</v>
      </c>
      <c r="F16" s="148"/>
      <c r="G16" s="150" t="s">
        <v>136</v>
      </c>
    </row>
    <row r="17" spans="1:7">
      <c r="A17" s="151" t="s">
        <v>137</v>
      </c>
      <c r="B17" s="152"/>
      <c r="C17" s="152"/>
      <c r="D17" s="153">
        <v>-15</v>
      </c>
      <c r="E17" s="152">
        <f>B17*D17</f>
        <v>0</v>
      </c>
      <c r="F17" s="152"/>
      <c r="G17" s="154"/>
    </row>
    <row r="18" spans="1:7" ht="23.25">
      <c r="A18" s="280" t="s">
        <v>8</v>
      </c>
      <c r="B18" s="281"/>
      <c r="C18" s="281"/>
      <c r="D18" s="281"/>
      <c r="E18" s="281"/>
      <c r="F18" s="281"/>
      <c r="G18" s="282"/>
    </row>
    <row r="19" spans="1:7">
      <c r="A19" s="155" t="s">
        <v>122</v>
      </c>
      <c r="B19" s="156" t="s">
        <v>15</v>
      </c>
      <c r="C19" s="156" t="s">
        <v>123</v>
      </c>
      <c r="D19" s="156" t="s">
        <v>4</v>
      </c>
      <c r="E19" s="156" t="s">
        <v>124</v>
      </c>
      <c r="F19" s="156" t="s">
        <v>18</v>
      </c>
      <c r="G19" s="157" t="s">
        <v>16</v>
      </c>
    </row>
    <row r="20" spans="1:7">
      <c r="A20" s="158" t="s">
        <v>138</v>
      </c>
      <c r="B20" s="159">
        <v>0.9</v>
      </c>
      <c r="C20" s="159">
        <v>1</v>
      </c>
      <c r="D20" s="159">
        <v>15</v>
      </c>
      <c r="E20" s="159">
        <f>B20*C20*D20</f>
        <v>13.5</v>
      </c>
      <c r="F20" s="159" t="s">
        <v>126</v>
      </c>
      <c r="G20" s="160" t="s">
        <v>139</v>
      </c>
    </row>
    <row r="21" spans="1:7">
      <c r="A21" s="161" t="s">
        <v>140</v>
      </c>
      <c r="B21" s="162">
        <v>1</v>
      </c>
      <c r="C21" s="162">
        <v>1</v>
      </c>
      <c r="D21" s="162">
        <v>20</v>
      </c>
      <c r="E21" s="162">
        <f t="shared" ref="E21:E24" si="1">B21*C21*D21</f>
        <v>20</v>
      </c>
      <c r="F21" s="159" t="s">
        <v>126</v>
      </c>
      <c r="G21" s="214" t="s">
        <v>26</v>
      </c>
    </row>
    <row r="22" spans="1:7">
      <c r="A22" s="158" t="s">
        <v>141</v>
      </c>
      <c r="B22" s="162">
        <v>1</v>
      </c>
      <c r="C22" s="159">
        <v>1</v>
      </c>
      <c r="D22" s="159">
        <v>20</v>
      </c>
      <c r="E22" s="159">
        <f t="shared" si="1"/>
        <v>20</v>
      </c>
      <c r="F22" s="159" t="s">
        <v>126</v>
      </c>
      <c r="G22" s="214" t="s">
        <v>26</v>
      </c>
    </row>
    <row r="23" spans="1:7">
      <c r="A23" s="161" t="s">
        <v>142</v>
      </c>
      <c r="B23" s="162">
        <v>1</v>
      </c>
      <c r="C23" s="162">
        <v>0.75</v>
      </c>
      <c r="D23" s="162">
        <v>30</v>
      </c>
      <c r="E23" s="162">
        <f t="shared" si="1"/>
        <v>22.5</v>
      </c>
      <c r="F23" s="159" t="s">
        <v>126</v>
      </c>
      <c r="G23" s="214" t="s">
        <v>143</v>
      </c>
    </row>
    <row r="24" spans="1:7">
      <c r="A24" s="158" t="s">
        <v>144</v>
      </c>
      <c r="B24" s="162">
        <v>1</v>
      </c>
      <c r="C24" s="159">
        <v>1</v>
      </c>
      <c r="D24" s="159">
        <v>15</v>
      </c>
      <c r="E24" s="159">
        <f t="shared" si="1"/>
        <v>15</v>
      </c>
      <c r="F24" s="159" t="s">
        <v>126</v>
      </c>
      <c r="G24" s="214" t="s">
        <v>26</v>
      </c>
    </row>
    <row r="25" spans="1:7">
      <c r="A25" s="163" t="s">
        <v>133</v>
      </c>
      <c r="B25" s="164"/>
      <c r="C25" s="164"/>
      <c r="D25" s="164">
        <f>SUM(D20:D24)</f>
        <v>100</v>
      </c>
      <c r="E25" s="165">
        <f>(SUM(E20:E24) + E27+E28+E29)/D25</f>
        <v>0.91</v>
      </c>
      <c r="F25" s="165"/>
      <c r="G25" s="166"/>
    </row>
    <row r="26" spans="1:7">
      <c r="A26" s="167" t="s">
        <v>134</v>
      </c>
      <c r="B26" s="168" t="s">
        <v>15</v>
      </c>
      <c r="C26" s="168"/>
      <c r="D26" s="168" t="s">
        <v>4</v>
      </c>
      <c r="E26" s="169" t="s">
        <v>124</v>
      </c>
      <c r="F26" s="169"/>
      <c r="G26" s="170" t="s">
        <v>16</v>
      </c>
    </row>
    <row r="27" spans="1:7">
      <c r="A27" s="171" t="s">
        <v>135</v>
      </c>
      <c r="B27" s="172">
        <v>0</v>
      </c>
      <c r="C27" s="172"/>
      <c r="D27" s="173">
        <v>-10</v>
      </c>
      <c r="E27" s="172">
        <f>B27*D27</f>
        <v>0</v>
      </c>
      <c r="F27" s="172"/>
      <c r="G27" s="174"/>
    </row>
    <row r="28" spans="1:7">
      <c r="A28" s="175" t="s">
        <v>145</v>
      </c>
      <c r="B28" s="176">
        <v>0</v>
      </c>
      <c r="C28" s="176"/>
      <c r="D28" s="177">
        <v>-15</v>
      </c>
      <c r="E28" s="176">
        <f>B28*D28</f>
        <v>0</v>
      </c>
      <c r="F28" s="176"/>
      <c r="G28" s="178"/>
    </row>
    <row r="29" spans="1:7">
      <c r="A29" s="179" t="s">
        <v>146</v>
      </c>
      <c r="B29" s="180">
        <v>0</v>
      </c>
      <c r="C29" s="180"/>
      <c r="D29" s="181">
        <v>-5</v>
      </c>
      <c r="E29" s="180">
        <f>B29*D29</f>
        <v>0</v>
      </c>
      <c r="F29" s="180"/>
      <c r="G29" s="182"/>
    </row>
    <row r="30" spans="1:7" ht="23.25">
      <c r="A30" s="273" t="s">
        <v>9</v>
      </c>
      <c r="B30" s="274"/>
      <c r="C30" s="274"/>
      <c r="D30" s="274"/>
      <c r="E30" s="274"/>
      <c r="F30" s="274"/>
      <c r="G30" s="275"/>
    </row>
    <row r="31" spans="1:7">
      <c r="A31" s="183" t="s">
        <v>122</v>
      </c>
      <c r="B31" s="184" t="s">
        <v>15</v>
      </c>
      <c r="C31" s="184" t="s">
        <v>123</v>
      </c>
      <c r="D31" s="184" t="s">
        <v>4</v>
      </c>
      <c r="E31" s="184" t="s">
        <v>124</v>
      </c>
      <c r="F31" s="184" t="s">
        <v>18</v>
      </c>
      <c r="G31" s="185" t="s">
        <v>16</v>
      </c>
    </row>
    <row r="32" spans="1:7">
      <c r="A32" s="186" t="s">
        <v>147</v>
      </c>
      <c r="B32" s="187"/>
      <c r="C32" s="187"/>
      <c r="D32" s="187">
        <v>10</v>
      </c>
      <c r="E32" s="187">
        <f t="shared" ref="E32:E37" si="2">B32*C32*D32</f>
        <v>0</v>
      </c>
      <c r="F32" s="187"/>
      <c r="G32" s="229"/>
    </row>
    <row r="33" spans="1:7">
      <c r="A33" s="189" t="s">
        <v>148</v>
      </c>
      <c r="B33" s="190"/>
      <c r="C33" s="190"/>
      <c r="D33" s="190">
        <v>25</v>
      </c>
      <c r="E33" s="190">
        <f t="shared" si="2"/>
        <v>0</v>
      </c>
      <c r="F33" s="190"/>
      <c r="G33" s="191"/>
    </row>
    <row r="34" spans="1:7">
      <c r="A34" s="186" t="s">
        <v>149</v>
      </c>
      <c r="B34" s="187"/>
      <c r="C34" s="187"/>
      <c r="D34" s="187">
        <v>15</v>
      </c>
      <c r="E34" s="187">
        <f t="shared" si="2"/>
        <v>0</v>
      </c>
      <c r="F34" s="187"/>
      <c r="G34" s="188"/>
    </row>
    <row r="35" spans="1:7">
      <c r="A35" s="189" t="s">
        <v>150</v>
      </c>
      <c r="B35" s="190"/>
      <c r="C35" s="190"/>
      <c r="D35" s="190">
        <v>20</v>
      </c>
      <c r="E35" s="190">
        <f t="shared" si="2"/>
        <v>0</v>
      </c>
      <c r="F35" s="190"/>
      <c r="G35" s="191"/>
    </row>
    <row r="36" spans="1:7">
      <c r="A36" s="186" t="s">
        <v>151</v>
      </c>
      <c r="B36" s="187"/>
      <c r="C36" s="187"/>
      <c r="D36" s="187">
        <v>15</v>
      </c>
      <c r="E36" s="187">
        <f t="shared" si="2"/>
        <v>0</v>
      </c>
      <c r="F36" s="187"/>
      <c r="G36" s="188"/>
    </row>
    <row r="37" spans="1:7">
      <c r="A37" s="189" t="s">
        <v>152</v>
      </c>
      <c r="B37" s="190"/>
      <c r="C37" s="190"/>
      <c r="D37" s="190">
        <v>15</v>
      </c>
      <c r="E37" s="190">
        <f t="shared" si="2"/>
        <v>0</v>
      </c>
      <c r="F37" s="190"/>
      <c r="G37" s="191"/>
    </row>
    <row r="38" spans="1:7">
      <c r="A38" s="192" t="s">
        <v>133</v>
      </c>
      <c r="B38" s="193"/>
      <c r="C38" s="193"/>
      <c r="D38" s="193">
        <f>SUM(D32:D37)</f>
        <v>100</v>
      </c>
      <c r="E38" s="194">
        <f>(SUM(E32:E37) +E40+E41+E42)/D38</f>
        <v>0</v>
      </c>
      <c r="F38" s="194"/>
      <c r="G38" s="195"/>
    </row>
    <row r="39" spans="1:7">
      <c r="A39" s="196" t="s">
        <v>134</v>
      </c>
      <c r="B39" s="197" t="s">
        <v>15</v>
      </c>
      <c r="C39" s="197"/>
      <c r="D39" s="197" t="s">
        <v>4</v>
      </c>
      <c r="E39" s="198" t="s">
        <v>124</v>
      </c>
      <c r="F39" s="198"/>
      <c r="G39" s="199" t="s">
        <v>16</v>
      </c>
    </row>
    <row r="40" spans="1:7">
      <c r="A40" s="200" t="s">
        <v>135</v>
      </c>
      <c r="B40" s="201">
        <v>0</v>
      </c>
      <c r="C40" s="201"/>
      <c r="D40" s="202">
        <v>-10</v>
      </c>
      <c r="E40" s="201">
        <f>B40*D40</f>
        <v>0</v>
      </c>
      <c r="F40" s="201"/>
      <c r="G40" s="203"/>
    </row>
    <row r="41" spans="1:7">
      <c r="A41" s="204" t="s">
        <v>153</v>
      </c>
      <c r="B41" s="205">
        <v>0</v>
      </c>
      <c r="C41" s="205"/>
      <c r="D41" s="206">
        <v>-15</v>
      </c>
      <c r="E41" s="205">
        <f>B41*D41</f>
        <v>0</v>
      </c>
      <c r="F41" s="205"/>
      <c r="G41" s="207"/>
    </row>
    <row r="42" spans="1:7">
      <c r="A42" s="208" t="s">
        <v>146</v>
      </c>
      <c r="B42" s="209">
        <v>0</v>
      </c>
      <c r="C42" s="209"/>
      <c r="D42" s="210">
        <v>-5</v>
      </c>
      <c r="E42" s="209">
        <f>B42*D42</f>
        <v>0</v>
      </c>
      <c r="F42" s="209"/>
      <c r="G42" s="211"/>
    </row>
  </sheetData>
  <mergeCells count="5">
    <mergeCell ref="A2:G2"/>
    <mergeCell ref="A30:G30"/>
    <mergeCell ref="A6:G6"/>
    <mergeCell ref="B14:C14"/>
    <mergeCell ref="A18:G18"/>
  </mergeCells>
  <dataValidations count="3">
    <dataValidation type="decimal" allowBlank="1" showInputMessage="1" showErrorMessage="1" sqref="E17:F17 B27:B29 B16:B17 B32:B37 B40:B42 B8:B14 B20:B24" xr:uid="{CC44C972-8B8F-4678-BAEB-D51FFB0200E2}">
      <formula1>0</formula1>
      <formula2>1</formula2>
    </dataValidation>
    <dataValidation type="list" allowBlank="1" showInputMessage="1" showErrorMessage="1" sqref="C16 C32:C37 C8:C13"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topLeftCell="B1" workbookViewId="0">
      <selection activeCell="E7" sqref="E7"/>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3" t="s">
        <v>154</v>
      </c>
      <c r="B1" s="283"/>
      <c r="D1" s="283" t="s">
        <v>155</v>
      </c>
      <c r="E1" s="283"/>
    </row>
    <row r="2" spans="1:5" ht="35.25" customHeight="1">
      <c r="B2" s="228" t="s">
        <v>16</v>
      </c>
      <c r="C2" s="228"/>
      <c r="D2" s="228"/>
      <c r="E2" s="228" t="s">
        <v>16</v>
      </c>
    </row>
    <row r="3" spans="1:5" ht="25.5" customHeight="1">
      <c r="A3" s="215" t="s">
        <v>156</v>
      </c>
      <c r="B3" s="221"/>
      <c r="D3" s="215" t="s">
        <v>156</v>
      </c>
      <c r="E3" s="221"/>
    </row>
    <row r="4" spans="1:5" ht="35.25" customHeight="1">
      <c r="A4" s="216" t="s">
        <v>157</v>
      </c>
      <c r="B4" s="222">
        <v>1</v>
      </c>
      <c r="D4" s="216" t="s">
        <v>157</v>
      </c>
      <c r="E4" s="222">
        <v>1</v>
      </c>
    </row>
    <row r="5" spans="1:5" ht="42" customHeight="1">
      <c r="A5" s="215"/>
      <c r="B5" s="223" t="s">
        <v>158</v>
      </c>
      <c r="D5" s="215"/>
      <c r="E5" s="223" t="s">
        <v>159</v>
      </c>
    </row>
    <row r="6" spans="1:5" ht="16.5">
      <c r="A6" s="216" t="s">
        <v>160</v>
      </c>
      <c r="B6" s="222">
        <v>5</v>
      </c>
      <c r="D6" s="216" t="s">
        <v>161</v>
      </c>
      <c r="E6" s="222">
        <v>5</v>
      </c>
    </row>
    <row r="7" spans="1:5" ht="64.5">
      <c r="A7" s="215"/>
      <c r="B7" s="221" t="s">
        <v>162</v>
      </c>
      <c r="D7" s="215"/>
      <c r="E7" s="221" t="s">
        <v>163</v>
      </c>
    </row>
    <row r="8" spans="1:5" ht="16.5">
      <c r="A8" s="216" t="s">
        <v>164</v>
      </c>
      <c r="B8" s="222">
        <v>7</v>
      </c>
      <c r="D8" s="216" t="s">
        <v>165</v>
      </c>
      <c r="E8" s="222">
        <v>10</v>
      </c>
    </row>
    <row r="9" spans="1:5" ht="81">
      <c r="A9" s="215"/>
      <c r="B9" s="224" t="s">
        <v>166</v>
      </c>
      <c r="D9" s="217"/>
      <c r="E9" s="224" t="s">
        <v>167</v>
      </c>
    </row>
    <row r="10" spans="1:5" ht="16.5">
      <c r="A10" s="216" t="s">
        <v>168</v>
      </c>
      <c r="B10" s="222">
        <v>2</v>
      </c>
    </row>
    <row r="11" spans="1:5" ht="148.5" customHeight="1">
      <c r="A11" s="217"/>
      <c r="B11" s="224" t="s">
        <v>169</v>
      </c>
    </row>
    <row r="12" spans="1:5" ht="16.5">
      <c r="A12" s="218" t="s">
        <v>170</v>
      </c>
      <c r="B12" s="222">
        <v>0.75</v>
      </c>
      <c r="D12" s="218" t="s">
        <v>170</v>
      </c>
      <c r="E12" s="227">
        <v>0.9</v>
      </c>
    </row>
    <row r="13" spans="1:5" ht="16.5">
      <c r="A13" s="215"/>
      <c r="B13" s="224" t="s">
        <v>171</v>
      </c>
      <c r="D13" s="215"/>
      <c r="E13" s="224" t="s">
        <v>172</v>
      </c>
    </row>
    <row r="14" spans="1:5" ht="16.5">
      <c r="A14" s="219" t="s">
        <v>173</v>
      </c>
      <c r="B14" s="225">
        <f>SUM(B4,B6,B8,B10)</f>
        <v>15</v>
      </c>
      <c r="D14" s="219" t="s">
        <v>173</v>
      </c>
      <c r="E14" s="225">
        <f>SUM(E4,E6,E8)</f>
        <v>16</v>
      </c>
    </row>
    <row r="15" spans="1:5" ht="16.5">
      <c r="A15" s="219" t="s">
        <v>174</v>
      </c>
      <c r="B15" s="225">
        <f>B12</f>
        <v>0.75</v>
      </c>
      <c r="D15" s="219" t="s">
        <v>174</v>
      </c>
      <c r="E15" s="225">
        <f>E12</f>
        <v>0.9</v>
      </c>
    </row>
    <row r="16" spans="1:5" ht="16.5">
      <c r="A16" s="220" t="s">
        <v>175</v>
      </c>
      <c r="B16" s="226">
        <f>B14/20*0.9+B15*0.1</f>
        <v>0.75</v>
      </c>
      <c r="D16" s="220" t="s">
        <v>175</v>
      </c>
      <c r="E16" s="226">
        <f>E14/20*0.9+E15*0.1</f>
        <v>0.81</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Marc-Olivier Derouin</cp:lastModifiedBy>
  <cp:revision>1</cp:revision>
  <dcterms:created xsi:type="dcterms:W3CDTF">2006-09-16T00:00:00Z</dcterms:created>
  <dcterms:modified xsi:type="dcterms:W3CDTF">2023-11-23T20:16:59Z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